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osmar\Desktop\"/>
    </mc:Choice>
  </mc:AlternateContent>
  <bookViews>
    <workbookView xWindow="0" yWindow="0" windowWidth="7470" windowHeight="2400" firstSheet="2"/>
  </bookViews>
  <sheets>
    <sheet name="SAŽETAK" sheetId="43" r:id="rId1"/>
    <sheet name="1.2.1. Prihodi i Rashodi po EK" sheetId="42" r:id="rId2"/>
    <sheet name="1.2.2. Prihodi i Rashodi po Izv" sheetId="46" r:id="rId3"/>
    <sheet name="1.2.3. Rashodi prema funk. kl." sheetId="32" r:id="rId4"/>
    <sheet name="1.3.1. Račun fin. prema EK" sheetId="49" r:id="rId5"/>
    <sheet name="1.3.2. Račun fin. prema Izv" sheetId="51" state="hidden" r:id="rId6"/>
    <sheet name="II. POSEBNI DIO" sheetId="53" r:id="rId7"/>
    <sheet name="II. POSEBNI DIO Izvor Zasebno" sheetId="41" state="hidden" r:id="rId8"/>
    <sheet name="II. POSEBNI DIO NovPrav eSavj." sheetId="54" state="hidden" r:id="rId9"/>
    <sheet name="BAZAZAUPIT" sheetId="15" state="hidden" r:id="rId10"/>
    <sheet name="STILOVI" sheetId="55" state="hidden" r:id="rId11"/>
    <sheet name="UpitZKontniPlan" sheetId="45" state="hidden" r:id="rId12"/>
  </sheets>
  <definedNames>
    <definedName name="_xlnm.Print_Titles" localSheetId="9">BAZAZAUPIT!$1:$2</definedName>
    <definedName name="_xlnm.Print_Titles" localSheetId="6">'II. POSEBNI DIO'!#REF!</definedName>
    <definedName name="_xlnm.Print_Titles" localSheetId="7">'II. POSEBNI DIO Izvor Zasebno'!#REF!</definedName>
    <definedName name="_xlnm.Print_Titles" localSheetId="8">'II. POSEBNI DIO NovPrav eSavj.'!#REF!</definedName>
    <definedName name="_xlnm.Print_Area" localSheetId="3">'1.2.3. Rashodi prema funk. kl.'!$A$1:$H$17</definedName>
    <definedName name="_xlnm.Print_Area" localSheetId="9">BAZAZAUPIT!$A$1:$U$247</definedName>
  </definedNames>
  <calcPr calcId="162913"/>
  <pivotCaches>
    <pivotCache cacheId="0" r:id="rId13"/>
    <pivotCache cacheId="1" r:id="rId14"/>
    <pivotCache cacheId="2" r:id="rId15"/>
    <pivotCache cacheId="3" r:id="rId16"/>
    <pivotCache cacheId="4" r:id="rId17"/>
    <pivotCache cacheId="5" r:id="rId18"/>
    <pivotCache cacheId="6" r:id="rId19"/>
    <pivotCache cacheId="7" r:id="rId20"/>
    <pivotCache cacheId="8" r:id="rId21"/>
    <pivotCache cacheId="9" r:id="rId22"/>
    <pivotCache cacheId="10" r:id="rId23"/>
    <pivotCache cacheId="11" r:id="rId24"/>
    <pivotCache cacheId="12" r:id="rId25"/>
    <pivotCache cacheId="13" r:id="rId26"/>
    <pivotCache cacheId="14" r:id="rId27"/>
    <pivotCache cacheId="15" r:id="rId28"/>
    <pivotCache cacheId="16" r:id="rId29"/>
    <pivotCache cacheId="17" r:id="rId30"/>
  </pivotCaches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54" l="1"/>
  <c r="Q229" i="15"/>
  <c r="R229" i="15"/>
  <c r="S229" i="15"/>
  <c r="Q230" i="15"/>
  <c r="R230" i="15"/>
  <c r="S230" i="15"/>
  <c r="Q231" i="15"/>
  <c r="R231" i="15"/>
  <c r="S231" i="15"/>
  <c r="P231" i="15"/>
  <c r="P230" i="15"/>
  <c r="P229" i="15"/>
  <c r="U225" i="15"/>
  <c r="I21" i="41"/>
  <c r="Y32" i="15" l="1"/>
  <c r="Y10" i="15"/>
  <c r="Y11" i="15"/>
  <c r="Y12" i="15"/>
  <c r="Y13" i="15"/>
  <c r="Y14" i="15"/>
  <c r="Y15" i="15"/>
  <c r="Y16" i="15"/>
  <c r="Y17" i="15"/>
  <c r="Y19" i="15"/>
  <c r="Y20" i="15"/>
  <c r="Y21" i="15"/>
  <c r="Y22" i="15"/>
  <c r="Y23" i="15"/>
  <c r="Y24" i="15"/>
  <c r="Y25" i="15"/>
  <c r="Y26" i="15"/>
  <c r="Y27" i="15"/>
  <c r="Y28" i="15"/>
  <c r="Y29" i="15"/>
  <c r="Y31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7" i="15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Y79" i="15"/>
  <c r="Y80" i="15"/>
  <c r="Y81" i="15"/>
  <c r="Y82" i="15"/>
  <c r="Y83" i="15"/>
  <c r="Y89" i="15"/>
  <c r="Y90" i="15"/>
  <c r="Y91" i="15"/>
  <c r="Y94" i="15"/>
  <c r="Y95" i="15"/>
  <c r="Y96" i="15"/>
  <c r="Y99" i="15"/>
  <c r="Y100" i="15"/>
  <c r="Y101" i="15"/>
  <c r="Y102" i="15"/>
  <c r="Y103" i="15"/>
  <c r="Y104" i="15"/>
  <c r="Y110" i="15"/>
  <c r="Y111" i="15"/>
  <c r="Y112" i="15"/>
  <c r="Y113" i="15"/>
  <c r="Y114" i="15"/>
  <c r="Y115" i="15"/>
  <c r="Y116" i="15"/>
  <c r="Y117" i="15"/>
  <c r="Y120" i="15"/>
  <c r="Y125" i="15"/>
  <c r="Y126" i="15"/>
  <c r="Y127" i="15"/>
  <c r="Y128" i="15"/>
  <c r="Y129" i="15"/>
  <c r="Y130" i="15"/>
  <c r="Y131" i="15"/>
  <c r="Y132" i="15"/>
  <c r="Y133" i="15"/>
  <c r="Y134" i="15"/>
  <c r="Y135" i="15"/>
  <c r="Y136" i="15"/>
  <c r="Y137" i="15"/>
  <c r="Y138" i="15"/>
  <c r="Y139" i="15"/>
  <c r="Y140" i="15"/>
  <c r="Y141" i="15"/>
  <c r="Y142" i="15"/>
  <c r="Y143" i="15"/>
  <c r="Y144" i="15"/>
  <c r="Y145" i="15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Y160" i="15"/>
  <c r="Y161" i="15"/>
  <c r="Y162" i="15"/>
  <c r="Y163" i="15"/>
  <c r="Y164" i="15"/>
  <c r="Y165" i="15"/>
  <c r="Y166" i="15"/>
  <c r="Y167" i="15"/>
  <c r="Y168" i="15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Y200" i="15"/>
  <c r="Y201" i="15"/>
  <c r="Y202" i="15"/>
  <c r="Y203" i="15"/>
  <c r="Y204" i="15"/>
  <c r="Y205" i="15"/>
  <c r="Y206" i="15"/>
  <c r="Y207" i="15"/>
  <c r="Y208" i="15"/>
  <c r="Y209" i="15"/>
  <c r="Y210" i="15"/>
  <c r="Y211" i="15"/>
  <c r="Y212" i="15"/>
  <c r="Y213" i="15"/>
  <c r="Y214" i="15"/>
  <c r="Y215" i="15"/>
  <c r="Y216" i="15"/>
  <c r="Y217" i="15"/>
  <c r="Y218" i="15"/>
  <c r="Y219" i="15"/>
  <c r="Y220" i="15"/>
  <c r="Y221" i="15"/>
  <c r="Y226" i="15"/>
  <c r="Y227" i="15"/>
  <c r="Y232" i="15"/>
  <c r="K231" i="15"/>
  <c r="K230" i="15" s="1"/>
  <c r="K229" i="15" s="1"/>
  <c r="K228" i="15" s="1"/>
  <c r="L231" i="15"/>
  <c r="L230" i="15" s="1"/>
  <c r="L229" i="15" s="1"/>
  <c r="L228" i="15" s="1"/>
  <c r="M231" i="15"/>
  <c r="M230" i="15" s="1"/>
  <c r="M229" i="15" s="1"/>
  <c r="M228" i="15" s="1"/>
  <c r="N231" i="15"/>
  <c r="O231" i="15"/>
  <c r="P228" i="15"/>
  <c r="J231" i="15"/>
  <c r="J230" i="15" s="1"/>
  <c r="J229" i="15" s="1"/>
  <c r="J228" i="15" s="1"/>
  <c r="T232" i="15"/>
  <c r="O230" i="15"/>
  <c r="O229" i="15" s="1"/>
  <c r="O228" i="15" s="1"/>
  <c r="N230" i="15"/>
  <c r="N229" i="15" s="1"/>
  <c r="N228" i="15" s="1"/>
  <c r="Y231" i="15" l="1"/>
  <c r="Y229" i="15"/>
  <c r="Y230" i="15"/>
  <c r="S228" i="15"/>
  <c r="Q228" i="15"/>
  <c r="T231" i="15"/>
  <c r="T230" i="15" s="1"/>
  <c r="T229" i="15" s="1"/>
  <c r="T228" i="15" s="1"/>
  <c r="M121" i="15"/>
  <c r="M92" i="15"/>
  <c r="M53" i="15"/>
  <c r="T226" i="15"/>
  <c r="T225" i="15" s="1"/>
  <c r="T224" i="15" s="1"/>
  <c r="T223" i="15" s="1"/>
  <c r="T222" i="15" s="1"/>
  <c r="U226" i="15"/>
  <c r="U224" i="15" s="1"/>
  <c r="U223" i="15" s="1"/>
  <c r="U222" i="15" s="1"/>
  <c r="S225" i="15"/>
  <c r="S224" i="15" s="1"/>
  <c r="S223" i="15" s="1"/>
  <c r="S222" i="15" s="1"/>
  <c r="R225" i="15"/>
  <c r="R224" i="15" s="1"/>
  <c r="R223" i="15" s="1"/>
  <c r="R222" i="15" s="1"/>
  <c r="K225" i="15"/>
  <c r="K224" i="15" s="1"/>
  <c r="K223" i="15" s="1"/>
  <c r="K222" i="15" s="1"/>
  <c r="L225" i="15"/>
  <c r="M225" i="15"/>
  <c r="M224" i="15" s="1"/>
  <c r="M223" i="15" s="1"/>
  <c r="M222" i="15" s="1"/>
  <c r="N225" i="15"/>
  <c r="N224" i="15" s="1"/>
  <c r="N223" i="15" s="1"/>
  <c r="N222" i="15" s="1"/>
  <c r="O225" i="15"/>
  <c r="O224" i="15" s="1"/>
  <c r="O223" i="15" s="1"/>
  <c r="O222" i="15" s="1"/>
  <c r="P225" i="15"/>
  <c r="P224" i="15" s="1"/>
  <c r="P223" i="15" s="1"/>
  <c r="P222" i="15" s="1"/>
  <c r="Q225" i="15"/>
  <c r="Q224" i="15" s="1"/>
  <c r="Q223" i="15" s="1"/>
  <c r="Q222" i="15" s="1"/>
  <c r="Q237" i="15" s="1"/>
  <c r="J225" i="15"/>
  <c r="J224" i="15" s="1"/>
  <c r="J223" i="15" s="1"/>
  <c r="J222" i="15" s="1"/>
  <c r="K220" i="15"/>
  <c r="K219" i="15" s="1"/>
  <c r="K218" i="15" s="1"/>
  <c r="K217" i="15" s="1"/>
  <c r="K216" i="15" s="1"/>
  <c r="K215" i="15" s="1"/>
  <c r="K214" i="15" s="1"/>
  <c r="K213" i="15" s="1"/>
  <c r="L220" i="15"/>
  <c r="L219" i="15" s="1"/>
  <c r="L218" i="15" s="1"/>
  <c r="L217" i="15" s="1"/>
  <c r="L216" i="15" s="1"/>
  <c r="L215" i="15" s="1"/>
  <c r="L214" i="15" s="1"/>
  <c r="L213" i="15" s="1"/>
  <c r="M220" i="15"/>
  <c r="M219" i="15" s="1"/>
  <c r="M218" i="15" s="1"/>
  <c r="M217" i="15" s="1"/>
  <c r="M216" i="15" s="1"/>
  <c r="M215" i="15" s="1"/>
  <c r="M214" i="15" s="1"/>
  <c r="M213" i="15" s="1"/>
  <c r="N220" i="15"/>
  <c r="N219" i="15" s="1"/>
  <c r="N218" i="15" s="1"/>
  <c r="N217" i="15" s="1"/>
  <c r="N216" i="15" s="1"/>
  <c r="N215" i="15" s="1"/>
  <c r="N214" i="15" s="1"/>
  <c r="N213" i="15" s="1"/>
  <c r="O220" i="15"/>
  <c r="O219" i="15" s="1"/>
  <c r="O218" i="15" s="1"/>
  <c r="O217" i="15" s="1"/>
  <c r="O216" i="15" s="1"/>
  <c r="O215" i="15" s="1"/>
  <c r="O214" i="15" s="1"/>
  <c r="O213" i="15" s="1"/>
  <c r="P220" i="15"/>
  <c r="P219" i="15" s="1"/>
  <c r="P218" i="15" s="1"/>
  <c r="P217" i="15" s="1"/>
  <c r="P216" i="15" s="1"/>
  <c r="P215" i="15" s="1"/>
  <c r="P214" i="15" s="1"/>
  <c r="P213" i="15" s="1"/>
  <c r="Q220" i="15"/>
  <c r="Q219" i="15" s="1"/>
  <c r="Q218" i="15" s="1"/>
  <c r="Q217" i="15" s="1"/>
  <c r="Q216" i="15" s="1"/>
  <c r="Q215" i="15" s="1"/>
  <c r="Q214" i="15" s="1"/>
  <c r="Q213" i="15" s="1"/>
  <c r="R220" i="15"/>
  <c r="R219" i="15" s="1"/>
  <c r="R218" i="15" s="1"/>
  <c r="R217" i="15" s="1"/>
  <c r="R216" i="15" s="1"/>
  <c r="R215" i="15" s="1"/>
  <c r="R214" i="15" s="1"/>
  <c r="R213" i="15" s="1"/>
  <c r="S220" i="15"/>
  <c r="S219" i="15" s="1"/>
  <c r="S218" i="15" s="1"/>
  <c r="S217" i="15" s="1"/>
  <c r="S216" i="15" s="1"/>
  <c r="S215" i="15" s="1"/>
  <c r="S214" i="15" s="1"/>
  <c r="S213" i="15" s="1"/>
  <c r="T220" i="15"/>
  <c r="T219" i="15" s="1"/>
  <c r="T218" i="15" s="1"/>
  <c r="T217" i="15" s="1"/>
  <c r="T216" i="15" s="1"/>
  <c r="T215" i="15" s="1"/>
  <c r="T214" i="15" s="1"/>
  <c r="T213" i="15" s="1"/>
  <c r="U220" i="15"/>
  <c r="U219" i="15" s="1"/>
  <c r="U218" i="15" s="1"/>
  <c r="U217" i="15" s="1"/>
  <c r="U216" i="15" s="1"/>
  <c r="U215" i="15" s="1"/>
  <c r="U214" i="15" s="1"/>
  <c r="U213" i="15" s="1"/>
  <c r="J220" i="15"/>
  <c r="J219" i="15" s="1"/>
  <c r="J218" i="15" s="1"/>
  <c r="J217" i="15" s="1"/>
  <c r="J216" i="15" s="1"/>
  <c r="J215" i="15" s="1"/>
  <c r="J214" i="15" s="1"/>
  <c r="J213" i="15" s="1"/>
  <c r="K211" i="15"/>
  <c r="K210" i="15" s="1"/>
  <c r="K209" i="15" s="1"/>
  <c r="K208" i="15" s="1"/>
  <c r="L211" i="15"/>
  <c r="L210" i="15" s="1"/>
  <c r="L209" i="15" s="1"/>
  <c r="L208" i="15" s="1"/>
  <c r="M211" i="15"/>
  <c r="M210" i="15" s="1"/>
  <c r="M209" i="15" s="1"/>
  <c r="M208" i="15" s="1"/>
  <c r="N211" i="15"/>
  <c r="N210" i="15" s="1"/>
  <c r="N209" i="15" s="1"/>
  <c r="N208" i="15" s="1"/>
  <c r="O211" i="15"/>
  <c r="O210" i="15" s="1"/>
  <c r="O209" i="15" s="1"/>
  <c r="O208" i="15" s="1"/>
  <c r="P211" i="15"/>
  <c r="P210" i="15" s="1"/>
  <c r="P209" i="15" s="1"/>
  <c r="P208" i="15" s="1"/>
  <c r="Q211" i="15"/>
  <c r="Q210" i="15" s="1"/>
  <c r="Q209" i="15" s="1"/>
  <c r="Q208" i="15" s="1"/>
  <c r="R211" i="15"/>
  <c r="R210" i="15" s="1"/>
  <c r="R209" i="15" s="1"/>
  <c r="R208" i="15" s="1"/>
  <c r="S211" i="15"/>
  <c r="S210" i="15" s="1"/>
  <c r="S209" i="15" s="1"/>
  <c r="S208" i="15" s="1"/>
  <c r="T211" i="15"/>
  <c r="T210" i="15" s="1"/>
  <c r="T209" i="15" s="1"/>
  <c r="T208" i="15" s="1"/>
  <c r="U211" i="15"/>
  <c r="U210" i="15" s="1"/>
  <c r="U209" i="15" s="1"/>
  <c r="U208" i="15" s="1"/>
  <c r="J211" i="15"/>
  <c r="J210" i="15" s="1"/>
  <c r="J209" i="15" s="1"/>
  <c r="J208" i="15" s="1"/>
  <c r="U12" i="15"/>
  <c r="U13" i="15"/>
  <c r="U15" i="15"/>
  <c r="U17" i="15"/>
  <c r="U20" i="15"/>
  <c r="U21" i="15"/>
  <c r="U22" i="15"/>
  <c r="U25" i="15"/>
  <c r="U26" i="15"/>
  <c r="U27" i="15"/>
  <c r="U28" i="15"/>
  <c r="U29" i="15"/>
  <c r="U31" i="15"/>
  <c r="U32" i="15"/>
  <c r="U33" i="15"/>
  <c r="U34" i="15"/>
  <c r="U35" i="15"/>
  <c r="U37" i="15"/>
  <c r="U38" i="15"/>
  <c r="U40" i="15"/>
  <c r="U41" i="15"/>
  <c r="U42" i="15"/>
  <c r="U43" i="15"/>
  <c r="U44" i="15"/>
  <c r="U45" i="15"/>
  <c r="U57" i="15"/>
  <c r="U59" i="15"/>
  <c r="U62" i="15"/>
  <c r="U72" i="15"/>
  <c r="U83" i="15"/>
  <c r="U89" i="15"/>
  <c r="U90" i="15"/>
  <c r="U91" i="15"/>
  <c r="U99" i="15"/>
  <c r="U110" i="15"/>
  <c r="U111" i="15"/>
  <c r="U112" i="15"/>
  <c r="U114" i="15"/>
  <c r="U115" i="15"/>
  <c r="U117" i="15"/>
  <c r="U120" i="15"/>
  <c r="U125" i="15"/>
  <c r="T12" i="15"/>
  <c r="T13" i="15"/>
  <c r="T15" i="15"/>
  <c r="T17" i="15"/>
  <c r="T20" i="15"/>
  <c r="T21" i="15"/>
  <c r="T22" i="15"/>
  <c r="T25" i="15"/>
  <c r="T26" i="15"/>
  <c r="T27" i="15"/>
  <c r="T28" i="15"/>
  <c r="T29" i="15"/>
  <c r="T31" i="15"/>
  <c r="T32" i="15"/>
  <c r="T33" i="15"/>
  <c r="T34" i="15"/>
  <c r="T35" i="15"/>
  <c r="T37" i="15"/>
  <c r="T38" i="15"/>
  <c r="T40" i="15"/>
  <c r="T42" i="15"/>
  <c r="T43" i="15"/>
  <c r="T44" i="15"/>
  <c r="T45" i="15"/>
  <c r="T57" i="15"/>
  <c r="T59" i="15"/>
  <c r="T62" i="15"/>
  <c r="T83" i="15"/>
  <c r="T89" i="15"/>
  <c r="T90" i="15"/>
  <c r="T91" i="15"/>
  <c r="T99" i="15"/>
  <c r="T110" i="15"/>
  <c r="T112" i="15"/>
  <c r="T114" i="15"/>
  <c r="T115" i="15"/>
  <c r="T117" i="15"/>
  <c r="T120" i="15"/>
  <c r="T125" i="15"/>
  <c r="B59" i="43"/>
  <c r="D31" i="43"/>
  <c r="C59" i="43"/>
  <c r="B31" i="43"/>
  <c r="E31" i="43"/>
  <c r="C31" i="43"/>
  <c r="E59" i="43"/>
  <c r="D59" i="43"/>
  <c r="R228" i="15" l="1"/>
  <c r="Y228" i="15" s="1"/>
  <c r="L224" i="15"/>
  <c r="Y225" i="15"/>
  <c r="G31" i="43"/>
  <c r="F31" i="43"/>
  <c r="F59" i="43"/>
  <c r="G59" i="43"/>
  <c r="J207" i="15"/>
  <c r="B60" i="43"/>
  <c r="C60" i="43"/>
  <c r="D60" i="43"/>
  <c r="E60" i="43"/>
  <c r="M197" i="15"/>
  <c r="N197" i="15"/>
  <c r="O197" i="15"/>
  <c r="P197" i="15"/>
  <c r="Q197" i="15"/>
  <c r="R197" i="15"/>
  <c r="S197" i="15"/>
  <c r="M185" i="15"/>
  <c r="N185" i="15"/>
  <c r="O185" i="15"/>
  <c r="P185" i="15"/>
  <c r="Q185" i="15"/>
  <c r="R185" i="15"/>
  <c r="S185" i="15"/>
  <c r="M174" i="15"/>
  <c r="N174" i="15"/>
  <c r="O174" i="15"/>
  <c r="P174" i="15"/>
  <c r="Q174" i="15"/>
  <c r="R174" i="15"/>
  <c r="S174" i="15"/>
  <c r="M64" i="15"/>
  <c r="M66" i="15"/>
  <c r="N66" i="15"/>
  <c r="O66" i="15"/>
  <c r="P66" i="15"/>
  <c r="Q66" i="15"/>
  <c r="R66" i="15"/>
  <c r="S66" i="15"/>
  <c r="M73" i="15"/>
  <c r="N73" i="15"/>
  <c r="O73" i="15"/>
  <c r="P73" i="15"/>
  <c r="Q73" i="15"/>
  <c r="R73" i="15"/>
  <c r="S73" i="15"/>
  <c r="M77" i="15"/>
  <c r="M76" i="15" s="1"/>
  <c r="M75" i="15" s="1"/>
  <c r="N77" i="15"/>
  <c r="N76" i="15" s="1"/>
  <c r="N75" i="15" s="1"/>
  <c r="O77" i="15"/>
  <c r="O76" i="15" s="1"/>
  <c r="O75" i="15" s="1"/>
  <c r="P77" i="15"/>
  <c r="P76" i="15" s="1"/>
  <c r="P75" i="15" s="1"/>
  <c r="Q77" i="15"/>
  <c r="Q76" i="15" s="1"/>
  <c r="Q75" i="15" s="1"/>
  <c r="R77" i="15"/>
  <c r="R76" i="15" s="1"/>
  <c r="R75" i="15" s="1"/>
  <c r="S77" i="15"/>
  <c r="S76" i="15" s="1"/>
  <c r="S75" i="15" s="1"/>
  <c r="M103" i="15"/>
  <c r="M102" i="15" s="1"/>
  <c r="M101" i="15" s="1"/>
  <c r="N103" i="15"/>
  <c r="N102" i="15" s="1"/>
  <c r="O103" i="15"/>
  <c r="O102" i="15" s="1"/>
  <c r="O101" i="15" s="1"/>
  <c r="P103" i="15"/>
  <c r="P102" i="15" s="1"/>
  <c r="Q103" i="15"/>
  <c r="Q102" i="15" s="1"/>
  <c r="Q100" i="15" s="1"/>
  <c r="R103" i="15"/>
  <c r="R102" i="15" s="1"/>
  <c r="S103" i="15"/>
  <c r="S102" i="15" s="1"/>
  <c r="R130" i="15"/>
  <c r="S130" i="15"/>
  <c r="S155" i="15"/>
  <c r="R146" i="15"/>
  <c r="S146" i="15"/>
  <c r="R139" i="15"/>
  <c r="S139" i="15"/>
  <c r="R137" i="15"/>
  <c r="S137" i="15"/>
  <c r="R132" i="15"/>
  <c r="S132" i="15"/>
  <c r="R134" i="15"/>
  <c r="S134" i="15"/>
  <c r="R157" i="15"/>
  <c r="R156" i="15" s="1"/>
  <c r="R155" i="15" s="1"/>
  <c r="R148" i="15"/>
  <c r="S148" i="15"/>
  <c r="R141" i="15"/>
  <c r="S141" i="15"/>
  <c r="R95" i="15"/>
  <c r="R94" i="15" s="1"/>
  <c r="S95" i="15"/>
  <c r="S94" i="15" s="1"/>
  <c r="Q157" i="15"/>
  <c r="Q156" i="15" s="1"/>
  <c r="Q155" i="15" s="1"/>
  <c r="Q153" i="15"/>
  <c r="Q152" i="15" s="1"/>
  <c r="Q148" i="15"/>
  <c r="Q146" i="15"/>
  <c r="Q141" i="15"/>
  <c r="Q139" i="15"/>
  <c r="Q137" i="15"/>
  <c r="Q134" i="15"/>
  <c r="Q132" i="15"/>
  <c r="Q130" i="15"/>
  <c r="Q116" i="15"/>
  <c r="R116" i="15"/>
  <c r="S116" i="15"/>
  <c r="Q113" i="15"/>
  <c r="Q39" i="15"/>
  <c r="R39" i="15"/>
  <c r="S39" i="15"/>
  <c r="L223" i="15" l="1"/>
  <c r="Y224" i="15"/>
  <c r="G60" i="43"/>
  <c r="F60" i="43"/>
  <c r="M63" i="15"/>
  <c r="M7" i="15" s="1"/>
  <c r="T39" i="15"/>
  <c r="U39" i="15"/>
  <c r="U116" i="15"/>
  <c r="T116" i="15"/>
  <c r="S100" i="15"/>
  <c r="S101" i="15"/>
  <c r="R100" i="15"/>
  <c r="R101" i="15"/>
  <c r="P101" i="15"/>
  <c r="P100" i="15"/>
  <c r="N101" i="15"/>
  <c r="N100" i="15"/>
  <c r="Q136" i="15"/>
  <c r="M100" i="15"/>
  <c r="O100" i="15"/>
  <c r="Q101" i="15"/>
  <c r="R129" i="15"/>
  <c r="S129" i="15"/>
  <c r="R136" i="15"/>
  <c r="S136" i="15"/>
  <c r="Q129" i="15"/>
  <c r="R97" i="15"/>
  <c r="Q246" i="15"/>
  <c r="R246" i="15"/>
  <c r="S246" i="15"/>
  <c r="Q244" i="15"/>
  <c r="R244" i="15"/>
  <c r="S244" i="15"/>
  <c r="Q162" i="15"/>
  <c r="R162" i="15"/>
  <c r="S162" i="15"/>
  <c r="Q124" i="15"/>
  <c r="Q123" i="15" s="1"/>
  <c r="Q122" i="15" s="1"/>
  <c r="Q121" i="15" s="1"/>
  <c r="R124" i="15"/>
  <c r="R123" i="15" s="1"/>
  <c r="R122" i="15" s="1"/>
  <c r="R121" i="15" s="1"/>
  <c r="S124" i="15"/>
  <c r="Q119" i="15"/>
  <c r="Q118" i="15" s="1"/>
  <c r="R119" i="15"/>
  <c r="R118" i="15" s="1"/>
  <c r="S119" i="15"/>
  <c r="R113" i="15"/>
  <c r="S113" i="15"/>
  <c r="Q109" i="15"/>
  <c r="R109" i="15"/>
  <c r="S109" i="15"/>
  <c r="Q98" i="15"/>
  <c r="Q97" i="15" s="1"/>
  <c r="S98" i="15"/>
  <c r="Q95" i="15"/>
  <c r="Q94" i="15" s="1"/>
  <c r="Q88" i="15"/>
  <c r="Q87" i="15" s="1"/>
  <c r="Q86" i="15" s="1"/>
  <c r="R88" i="15"/>
  <c r="R87" i="15" s="1"/>
  <c r="R86" i="15" s="1"/>
  <c r="S88" i="15"/>
  <c r="Q82" i="15"/>
  <c r="Q81" i="15" s="1"/>
  <c r="Q80" i="15" s="1"/>
  <c r="Q79" i="15" s="1"/>
  <c r="Q247" i="15" s="1"/>
  <c r="R82" i="15"/>
  <c r="R81" i="15" s="1"/>
  <c r="R80" i="15" s="1"/>
  <c r="R79" i="15" s="1"/>
  <c r="R247" i="15" s="1"/>
  <c r="S82" i="15"/>
  <c r="Q70" i="15"/>
  <c r="R70" i="15"/>
  <c r="S70" i="15"/>
  <c r="Q68" i="15"/>
  <c r="R68" i="15"/>
  <c r="S68" i="15"/>
  <c r="Q61" i="15"/>
  <c r="Q60" i="15" s="1"/>
  <c r="R61" i="15"/>
  <c r="R60" i="15" s="1"/>
  <c r="S61" i="15"/>
  <c r="Q56" i="15"/>
  <c r="Q55" i="15" s="1"/>
  <c r="R56" i="15"/>
  <c r="R55" i="15" s="1"/>
  <c r="S56" i="15"/>
  <c r="Q51" i="15"/>
  <c r="Q50" i="15" s="1"/>
  <c r="R51" i="15"/>
  <c r="R50" i="15" s="1"/>
  <c r="S51" i="15"/>
  <c r="S50" i="15" s="1"/>
  <c r="Q47" i="15"/>
  <c r="Q46" i="15" s="1"/>
  <c r="R47" i="15"/>
  <c r="R46" i="15" s="1"/>
  <c r="S47" i="15"/>
  <c r="S46" i="15" s="1"/>
  <c r="Q16" i="15"/>
  <c r="R16" i="15"/>
  <c r="S16" i="15"/>
  <c r="Q14" i="15"/>
  <c r="R14" i="15"/>
  <c r="S14" i="15"/>
  <c r="Q30" i="15"/>
  <c r="R30" i="15"/>
  <c r="S30" i="15"/>
  <c r="Q24" i="15"/>
  <c r="R24" i="15"/>
  <c r="S24" i="15"/>
  <c r="Q19" i="15"/>
  <c r="R19" i="15"/>
  <c r="S19" i="15"/>
  <c r="Q11" i="15"/>
  <c r="R11" i="15"/>
  <c r="S11" i="15"/>
  <c r="L222" i="15" l="1"/>
  <c r="Y222" i="15" s="1"/>
  <c r="Y223" i="15"/>
  <c r="Q128" i="15"/>
  <c r="Q127" i="15" s="1"/>
  <c r="Q126" i="15" s="1"/>
  <c r="Q10" i="15"/>
  <c r="U70" i="15"/>
  <c r="U11" i="15"/>
  <c r="T11" i="15"/>
  <c r="S118" i="15"/>
  <c r="T119" i="15"/>
  <c r="U119" i="15"/>
  <c r="S60" i="15"/>
  <c r="T61" i="15"/>
  <c r="U61" i="15"/>
  <c r="S97" i="15"/>
  <c r="S93" i="15" s="1"/>
  <c r="S92" i="15" s="1"/>
  <c r="T98" i="15"/>
  <c r="U98" i="15"/>
  <c r="T113" i="15"/>
  <c r="U113" i="15"/>
  <c r="U30" i="15"/>
  <c r="T30" i="15"/>
  <c r="T14" i="15"/>
  <c r="U14" i="15"/>
  <c r="S81" i="15"/>
  <c r="T82" i="15"/>
  <c r="U82" i="15"/>
  <c r="T16" i="15"/>
  <c r="U16" i="15"/>
  <c r="S87" i="15"/>
  <c r="T88" i="15"/>
  <c r="U88" i="15"/>
  <c r="S55" i="15"/>
  <c r="T56" i="15"/>
  <c r="U56" i="15"/>
  <c r="U19" i="15"/>
  <c r="T19" i="15"/>
  <c r="T109" i="15"/>
  <c r="U109" i="15"/>
  <c r="S123" i="15"/>
  <c r="U124" i="15"/>
  <c r="T124" i="15"/>
  <c r="T24" i="15"/>
  <c r="U24" i="15"/>
  <c r="S128" i="15"/>
  <c r="S127" i="15" s="1"/>
  <c r="S126" i="15" s="1"/>
  <c r="Q18" i="15"/>
  <c r="S108" i="15"/>
  <c r="R128" i="15"/>
  <c r="R127" i="15" s="1"/>
  <c r="R126" i="15" s="1"/>
  <c r="S18" i="15"/>
  <c r="Q93" i="15"/>
  <c r="R93" i="15"/>
  <c r="R18" i="15"/>
  <c r="Q54" i="15"/>
  <c r="Q53" i="15" s="1"/>
  <c r="R108" i="15"/>
  <c r="R107" i="15" s="1"/>
  <c r="R106" i="15" s="1"/>
  <c r="R105" i="15" s="1"/>
  <c r="Q108" i="15"/>
  <c r="Q107" i="15" s="1"/>
  <c r="R65" i="15"/>
  <c r="R64" i="15" s="1"/>
  <c r="R63" i="15" s="1"/>
  <c r="S65" i="15"/>
  <c r="Q65" i="15"/>
  <c r="Q64" i="15" s="1"/>
  <c r="Q63" i="15" s="1"/>
  <c r="R54" i="15"/>
  <c r="R53" i="15" s="1"/>
  <c r="S10" i="15"/>
  <c r="R10" i="15"/>
  <c r="Q8" i="15" l="1"/>
  <c r="Q7" i="15" s="1"/>
  <c r="U118" i="15"/>
  <c r="T118" i="15"/>
  <c r="R85" i="15"/>
  <c r="R84" i="15" s="1"/>
  <c r="R92" i="15"/>
  <c r="U92" i="15" s="1"/>
  <c r="Q85" i="15"/>
  <c r="Q84" i="15" s="1"/>
  <c r="Q92" i="15"/>
  <c r="T92" i="15" s="1"/>
  <c r="S107" i="15"/>
  <c r="U108" i="15"/>
  <c r="T108" i="15"/>
  <c r="S64" i="15"/>
  <c r="U65" i="15"/>
  <c r="S86" i="15"/>
  <c r="S85" i="15" s="1"/>
  <c r="T87" i="15"/>
  <c r="U87" i="15"/>
  <c r="Q9" i="15"/>
  <c r="T60" i="15"/>
  <c r="U60" i="15"/>
  <c r="U10" i="15"/>
  <c r="T10" i="15"/>
  <c r="T93" i="15"/>
  <c r="U93" i="15"/>
  <c r="S54" i="15"/>
  <c r="S53" i="15" s="1"/>
  <c r="T18" i="15"/>
  <c r="U18" i="15"/>
  <c r="U55" i="15"/>
  <c r="T55" i="15"/>
  <c r="S80" i="15"/>
  <c r="U81" i="15"/>
  <c r="T81" i="15"/>
  <c r="S122" i="15"/>
  <c r="S121" i="15" s="1"/>
  <c r="U123" i="15"/>
  <c r="T123" i="15"/>
  <c r="T97" i="15"/>
  <c r="U97" i="15"/>
  <c r="S8" i="15"/>
  <c r="R245" i="15"/>
  <c r="R8" i="15"/>
  <c r="Q106" i="15"/>
  <c r="Q105" i="15" s="1"/>
  <c r="R9" i="15"/>
  <c r="Q245" i="15"/>
  <c r="S9" i="15"/>
  <c r="T121" i="15" l="1"/>
  <c r="U121" i="15"/>
  <c r="Q6" i="15"/>
  <c r="T53" i="15"/>
  <c r="U53" i="15"/>
  <c r="Q243" i="15"/>
  <c r="S63" i="15"/>
  <c r="U63" i="15" s="1"/>
  <c r="U64" i="15"/>
  <c r="S84" i="15"/>
  <c r="T85" i="15"/>
  <c r="U85" i="15"/>
  <c r="S79" i="15"/>
  <c r="U80" i="15"/>
  <c r="T80" i="15"/>
  <c r="T8" i="15"/>
  <c r="U8" i="15"/>
  <c r="U86" i="15"/>
  <c r="T86" i="15"/>
  <c r="U9" i="15"/>
  <c r="T9" i="15"/>
  <c r="T122" i="15"/>
  <c r="U122" i="15"/>
  <c r="U54" i="15"/>
  <c r="T54" i="15"/>
  <c r="S106" i="15"/>
  <c r="S243" i="15" s="1"/>
  <c r="U107" i="15"/>
  <c r="T107" i="15"/>
  <c r="R7" i="15"/>
  <c r="R6" i="15" s="1"/>
  <c r="R243" i="15"/>
  <c r="Q3" i="15"/>
  <c r="Q5" i="15"/>
  <c r="Q4" i="15"/>
  <c r="P19" i="15"/>
  <c r="S245" i="15" l="1"/>
  <c r="S247" i="15"/>
  <c r="U79" i="15"/>
  <c r="T79" i="15"/>
  <c r="S105" i="15"/>
  <c r="U106" i="15"/>
  <c r="T106" i="15"/>
  <c r="T84" i="15"/>
  <c r="U84" i="15"/>
  <c r="S7" i="15"/>
  <c r="R5" i="15"/>
  <c r="R4" i="15"/>
  <c r="R3" i="15"/>
  <c r="P88" i="15"/>
  <c r="S6" i="15" l="1"/>
  <c r="T6" i="15" s="1"/>
  <c r="S4" i="15"/>
  <c r="U4" i="15" s="1"/>
  <c r="S3" i="15"/>
  <c r="T3" i="15" s="1"/>
  <c r="S5" i="15"/>
  <c r="U5" i="15" s="1"/>
  <c r="T105" i="15"/>
  <c r="U105" i="15"/>
  <c r="U7" i="15"/>
  <c r="T7" i="15"/>
  <c r="K202" i="15"/>
  <c r="K201" i="15" s="1"/>
  <c r="K205" i="15"/>
  <c r="K204" i="15" s="1"/>
  <c r="K199" i="15"/>
  <c r="K198" i="15" s="1"/>
  <c r="K194" i="15"/>
  <c r="K192" i="15"/>
  <c r="K189" i="15"/>
  <c r="K187" i="15"/>
  <c r="K182" i="15"/>
  <c r="K181" i="15" s="1"/>
  <c r="K179" i="15"/>
  <c r="K178" i="15" s="1"/>
  <c r="J179" i="15"/>
  <c r="J178" i="15" s="1"/>
  <c r="K176" i="15"/>
  <c r="K175" i="15" s="1"/>
  <c r="K171" i="15"/>
  <c r="K169" i="15"/>
  <c r="K166" i="15"/>
  <c r="K164" i="15"/>
  <c r="K157" i="15"/>
  <c r="K156" i="15" s="1"/>
  <c r="K155" i="15" s="1"/>
  <c r="K153" i="15"/>
  <c r="K152" i="15" s="1"/>
  <c r="K148" i="15"/>
  <c r="K146" i="15"/>
  <c r="K139" i="15"/>
  <c r="K141" i="15"/>
  <c r="K137" i="15"/>
  <c r="K132" i="15"/>
  <c r="K134" i="15"/>
  <c r="K130" i="15"/>
  <c r="K124" i="15"/>
  <c r="K123" i="15" s="1"/>
  <c r="K122" i="15" s="1"/>
  <c r="K121" i="15" s="1"/>
  <c r="K119" i="15"/>
  <c r="K118" i="15" s="1"/>
  <c r="K116" i="15"/>
  <c r="K113" i="15"/>
  <c r="J116" i="15"/>
  <c r="J119" i="15"/>
  <c r="J118" i="15" s="1"/>
  <c r="J124" i="15"/>
  <c r="J123" i="15" s="1"/>
  <c r="J122" i="15" s="1"/>
  <c r="J121" i="15" s="1"/>
  <c r="J130" i="15"/>
  <c r="J132" i="15"/>
  <c r="J134" i="15"/>
  <c r="J137" i="15"/>
  <c r="J139" i="15"/>
  <c r="J141" i="15"/>
  <c r="J146" i="15"/>
  <c r="J148" i="15"/>
  <c r="J153" i="15"/>
  <c r="J152" i="15" s="1"/>
  <c r="J157" i="15"/>
  <c r="J156" i="15" s="1"/>
  <c r="J155" i="15" s="1"/>
  <c r="J164" i="15"/>
  <c r="J166" i="15"/>
  <c r="J169" i="15"/>
  <c r="J171" i="15"/>
  <c r="J176" i="15"/>
  <c r="J175" i="15" s="1"/>
  <c r="J182" i="15"/>
  <c r="J181" i="15" s="1"/>
  <c r="J187" i="15"/>
  <c r="J189" i="15"/>
  <c r="J192" i="15"/>
  <c r="J194" i="15"/>
  <c r="J199" i="15"/>
  <c r="J198" i="15" s="1"/>
  <c r="J202" i="15"/>
  <c r="J201" i="15" s="1"/>
  <c r="J205" i="15"/>
  <c r="J204" i="15" s="1"/>
  <c r="K109" i="15"/>
  <c r="K103" i="15"/>
  <c r="K102" i="15" s="1"/>
  <c r="K101" i="15" s="1"/>
  <c r="K98" i="15"/>
  <c r="K97" i="15" s="1"/>
  <c r="K95" i="15"/>
  <c r="K94" i="15" s="1"/>
  <c r="K88" i="15"/>
  <c r="K87" i="15" s="1"/>
  <c r="K86" i="15" s="1"/>
  <c r="K82" i="15"/>
  <c r="K81" i="15" s="1"/>
  <c r="K80" i="15" s="1"/>
  <c r="K79" i="15" s="1"/>
  <c r="K75" i="15"/>
  <c r="K73" i="15"/>
  <c r="K70" i="15"/>
  <c r="K68" i="15"/>
  <c r="K66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T4" i="15" l="1"/>
  <c r="U6" i="15"/>
  <c r="T5" i="15"/>
  <c r="U3" i="15"/>
  <c r="K191" i="15"/>
  <c r="K163" i="15"/>
  <c r="K54" i="15"/>
  <c r="K53" i="15" s="1"/>
  <c r="K10" i="15"/>
  <c r="J191" i="15"/>
  <c r="K65" i="15"/>
  <c r="K64" i="15" s="1"/>
  <c r="K63" i="15" s="1"/>
  <c r="J186" i="15"/>
  <c r="K93" i="15"/>
  <c r="K168" i="15"/>
  <c r="K108" i="15"/>
  <c r="K107" i="15" s="1"/>
  <c r="K106" i="15" s="1"/>
  <c r="K105" i="15" s="1"/>
  <c r="J168" i="15"/>
  <c r="K186" i="15"/>
  <c r="K174" i="15"/>
  <c r="K100" i="15"/>
  <c r="J136" i="15"/>
  <c r="J129" i="15"/>
  <c r="J163" i="15"/>
  <c r="K197" i="15"/>
  <c r="K136" i="15"/>
  <c r="K129" i="15"/>
  <c r="J174" i="15"/>
  <c r="J197" i="15"/>
  <c r="K18" i="15"/>
  <c r="K85" i="15" l="1"/>
  <c r="K84" i="15" s="1"/>
  <c r="K92" i="15"/>
  <c r="K9" i="15"/>
  <c r="K8" i="15" s="1"/>
  <c r="K7" i="15" s="1"/>
  <c r="J184" i="15"/>
  <c r="K128" i="15"/>
  <c r="K127" i="15" s="1"/>
  <c r="K126" i="15" s="1"/>
  <c r="K184" i="15"/>
  <c r="J185" i="15"/>
  <c r="K161" i="15"/>
  <c r="K162" i="15"/>
  <c r="J161" i="15"/>
  <c r="J162" i="15"/>
  <c r="J128" i="15"/>
  <c r="J127" i="15" s="1"/>
  <c r="J126" i="15" s="1"/>
  <c r="K185" i="15"/>
  <c r="K160" i="15" l="1"/>
  <c r="K5" i="15" s="1"/>
  <c r="J160" i="15"/>
  <c r="P162" i="15"/>
  <c r="P155" i="15"/>
  <c r="P128" i="15"/>
  <c r="P124" i="15"/>
  <c r="P123" i="15" s="1"/>
  <c r="P122" i="15" s="1"/>
  <c r="P121" i="15" s="1"/>
  <c r="P119" i="15"/>
  <c r="P118" i="15" s="1"/>
  <c r="P116" i="15"/>
  <c r="P113" i="15"/>
  <c r="P109" i="15"/>
  <c r="P98" i="15"/>
  <c r="P97" i="15" s="1"/>
  <c r="P95" i="15"/>
  <c r="P94" i="15" s="1"/>
  <c r="P87" i="15"/>
  <c r="P86" i="15" s="1"/>
  <c r="P82" i="15"/>
  <c r="P81" i="15" s="1"/>
  <c r="P80" i="15" s="1"/>
  <c r="P79" i="15" s="1"/>
  <c r="P247" i="15" s="1"/>
  <c r="P70" i="15"/>
  <c r="P68" i="15"/>
  <c r="P61" i="15"/>
  <c r="P60" i="15" s="1"/>
  <c r="P56" i="15"/>
  <c r="P55" i="15" s="1"/>
  <c r="P51" i="15"/>
  <c r="P50" i="15" s="1"/>
  <c r="P47" i="15"/>
  <c r="P46" i="15" s="1"/>
  <c r="P39" i="15"/>
  <c r="P30" i="15"/>
  <c r="P24" i="15"/>
  <c r="P16" i="15"/>
  <c r="P14" i="15"/>
  <c r="P11" i="15"/>
  <c r="P246" i="15"/>
  <c r="P244" i="15"/>
  <c r="K6" i="15" l="1"/>
  <c r="K4" i="15"/>
  <c r="K3" i="15"/>
  <c r="P65" i="15"/>
  <c r="P64" i="15" s="1"/>
  <c r="P63" i="15" s="1"/>
  <c r="P127" i="15"/>
  <c r="P126" i="15" s="1"/>
  <c r="P54" i="15"/>
  <c r="P53" i="15" s="1"/>
  <c r="P108" i="15"/>
  <c r="P107" i="15" s="1"/>
  <c r="P106" i="15" s="1"/>
  <c r="P105" i="15" s="1"/>
  <c r="P93" i="15"/>
  <c r="P18" i="15"/>
  <c r="P10" i="15"/>
  <c r="P85" i="15" l="1"/>
  <c r="P84" i="15" s="1"/>
  <c r="P92" i="15"/>
  <c r="P245" i="15"/>
  <c r="P9" i="15"/>
  <c r="P8" i="15"/>
  <c r="P7" i="15" s="1"/>
  <c r="P5" i="15" l="1"/>
  <c r="P243" i="15"/>
  <c r="P6" i="15" l="1"/>
  <c r="P3" i="15"/>
  <c r="P4" i="15"/>
  <c r="O246" i="15"/>
  <c r="N246" i="15"/>
  <c r="L246" i="15"/>
  <c r="O244" i="15"/>
  <c r="N244" i="15"/>
  <c r="L244" i="15"/>
  <c r="J242" i="15"/>
  <c r="L241" i="15"/>
  <c r="L197" i="15"/>
  <c r="L185" i="15"/>
  <c r="L174" i="15"/>
  <c r="O162" i="15"/>
  <c r="N162" i="15"/>
  <c r="L162" i="15"/>
  <c r="O155" i="15"/>
  <c r="N155" i="15"/>
  <c r="L155" i="15"/>
  <c r="O128" i="15"/>
  <c r="N128" i="15"/>
  <c r="L128" i="15"/>
  <c r="O124" i="15"/>
  <c r="O123" i="15" s="1"/>
  <c r="O122" i="15" s="1"/>
  <c r="O121" i="15" s="1"/>
  <c r="N124" i="15"/>
  <c r="N123" i="15" s="1"/>
  <c r="N122" i="15" s="1"/>
  <c r="N121" i="15" s="1"/>
  <c r="L124" i="15"/>
  <c r="O119" i="15"/>
  <c r="O118" i="15" s="1"/>
  <c r="N119" i="15"/>
  <c r="N118" i="15" s="1"/>
  <c r="L119" i="15"/>
  <c r="O116" i="15"/>
  <c r="N116" i="15"/>
  <c r="L116" i="15"/>
  <c r="O113" i="15"/>
  <c r="N113" i="15"/>
  <c r="L113" i="15"/>
  <c r="J113" i="15"/>
  <c r="O109" i="15"/>
  <c r="N109" i="15"/>
  <c r="L109" i="15"/>
  <c r="Y109" i="15" s="1"/>
  <c r="J109" i="15"/>
  <c r="L103" i="15"/>
  <c r="L102" i="15" s="1"/>
  <c r="J103" i="15"/>
  <c r="J102" i="15" s="1"/>
  <c r="O98" i="15"/>
  <c r="O97" i="15" s="1"/>
  <c r="N98" i="15"/>
  <c r="N97" i="15" s="1"/>
  <c r="L98" i="15"/>
  <c r="J98" i="15"/>
  <c r="J97" i="15" s="1"/>
  <c r="O95" i="15"/>
  <c r="O94" i="15" s="1"/>
  <c r="N95" i="15"/>
  <c r="N94" i="15" s="1"/>
  <c r="L95" i="15"/>
  <c r="L94" i="15" s="1"/>
  <c r="J95" i="15"/>
  <c r="J94" i="15" s="1"/>
  <c r="O88" i="15"/>
  <c r="O87" i="15" s="1"/>
  <c r="O86" i="15" s="1"/>
  <c r="N88" i="15"/>
  <c r="N87" i="15" s="1"/>
  <c r="N86" i="15" s="1"/>
  <c r="L88" i="15"/>
  <c r="J88" i="15"/>
  <c r="J87" i="15" s="1"/>
  <c r="J86" i="15" s="1"/>
  <c r="O82" i="15"/>
  <c r="O81" i="15" s="1"/>
  <c r="O80" i="15" s="1"/>
  <c r="O79" i="15" s="1"/>
  <c r="O247" i="15" s="1"/>
  <c r="N82" i="15"/>
  <c r="N81" i="15" s="1"/>
  <c r="N80" i="15" s="1"/>
  <c r="N79" i="15" s="1"/>
  <c r="N247" i="15" s="1"/>
  <c r="L82" i="15"/>
  <c r="L81" i="15" s="1"/>
  <c r="L80" i="15" s="1"/>
  <c r="J82" i="15"/>
  <c r="J81" i="15" s="1"/>
  <c r="J80" i="15" s="1"/>
  <c r="J79" i="15" s="1"/>
  <c r="J247" i="15" s="1"/>
  <c r="L77" i="15"/>
  <c r="L76" i="15" s="1"/>
  <c r="L75" i="15" s="1"/>
  <c r="J75" i="15"/>
  <c r="L73" i="15"/>
  <c r="J73" i="15"/>
  <c r="L72" i="15"/>
  <c r="L70" i="15" s="1"/>
  <c r="O70" i="15"/>
  <c r="N70" i="15"/>
  <c r="J70" i="15"/>
  <c r="L67" i="15"/>
  <c r="L66" i="15" s="1"/>
  <c r="J66" i="15"/>
  <c r="O61" i="15"/>
  <c r="O60" i="15" s="1"/>
  <c r="N61" i="15"/>
  <c r="N60" i="15" s="1"/>
  <c r="L61" i="15"/>
  <c r="L60" i="15" s="1"/>
  <c r="J61" i="15"/>
  <c r="J60" i="15" s="1"/>
  <c r="O56" i="15"/>
  <c r="O55" i="15" s="1"/>
  <c r="N56" i="15"/>
  <c r="N55" i="15" s="1"/>
  <c r="L56" i="15"/>
  <c r="J56" i="15"/>
  <c r="J55" i="15" s="1"/>
  <c r="O51" i="15"/>
  <c r="O50" i="15" s="1"/>
  <c r="N51" i="15"/>
  <c r="N50" i="15" s="1"/>
  <c r="L51" i="15"/>
  <c r="L50" i="15" s="1"/>
  <c r="J51" i="15"/>
  <c r="J50" i="15" s="1"/>
  <c r="O47" i="15"/>
  <c r="O46" i="15" s="1"/>
  <c r="N47" i="15"/>
  <c r="N46" i="15" s="1"/>
  <c r="L47" i="15"/>
  <c r="L46" i="15" s="1"/>
  <c r="J47" i="15"/>
  <c r="J46" i="15" s="1"/>
  <c r="O39" i="15"/>
  <c r="N39" i="15"/>
  <c r="L39" i="15"/>
  <c r="J39" i="15"/>
  <c r="O30" i="15"/>
  <c r="N30" i="15"/>
  <c r="L30" i="15"/>
  <c r="Y30" i="15" s="1"/>
  <c r="J30" i="15"/>
  <c r="O24" i="15"/>
  <c r="N24" i="15"/>
  <c r="L24" i="15"/>
  <c r="J24" i="15"/>
  <c r="O19" i="15"/>
  <c r="N19" i="15"/>
  <c r="L19" i="15"/>
  <c r="J19" i="15"/>
  <c r="O16" i="15"/>
  <c r="N16" i="15"/>
  <c r="L16" i="15"/>
  <c r="J16" i="15"/>
  <c r="O14" i="15"/>
  <c r="N14" i="15"/>
  <c r="L14" i="15"/>
  <c r="J14" i="15"/>
  <c r="O11" i="15"/>
  <c r="N11" i="15"/>
  <c r="L11" i="15"/>
  <c r="J11" i="15"/>
  <c r="L123" i="15" l="1"/>
  <c r="Y124" i="15"/>
  <c r="L118" i="15"/>
  <c r="Y118" i="15" s="1"/>
  <c r="Y119" i="15"/>
  <c r="L97" i="15"/>
  <c r="Y97" i="15" s="1"/>
  <c r="Y98" i="15"/>
  <c r="L87" i="15"/>
  <c r="Y88" i="15"/>
  <c r="L55" i="15"/>
  <c r="Y55" i="15" s="1"/>
  <c r="Y56" i="15"/>
  <c r="L79" i="15"/>
  <c r="L247" i="15" s="1"/>
  <c r="N108" i="15"/>
  <c r="N107" i="15" s="1"/>
  <c r="N106" i="15" s="1"/>
  <c r="N105" i="15" s="1"/>
  <c r="N93" i="15"/>
  <c r="J10" i="15"/>
  <c r="O93" i="15"/>
  <c r="L108" i="15"/>
  <c r="O108" i="15"/>
  <c r="O107" i="15" s="1"/>
  <c r="O106" i="15" s="1"/>
  <c r="O105" i="15" s="1"/>
  <c r="O127" i="15"/>
  <c r="O126" i="15" s="1"/>
  <c r="J54" i="15"/>
  <c r="J53" i="15" s="1"/>
  <c r="O54" i="15"/>
  <c r="O53" i="15" s="1"/>
  <c r="L127" i="15"/>
  <c r="L126" i="15" s="1"/>
  <c r="N10" i="15"/>
  <c r="O10" i="15"/>
  <c r="J18" i="15"/>
  <c r="J93" i="15"/>
  <c r="N18" i="15"/>
  <c r="L54" i="15"/>
  <c r="L18" i="15"/>
  <c r="Y18" i="15" s="1"/>
  <c r="J108" i="15"/>
  <c r="J107" i="15" s="1"/>
  <c r="J106" i="15" s="1"/>
  <c r="J105" i="15" s="1"/>
  <c r="N54" i="15"/>
  <c r="N53" i="15" s="1"/>
  <c r="O18" i="15"/>
  <c r="N127" i="15"/>
  <c r="N126" i="15" s="1"/>
  <c r="L10" i="15"/>
  <c r="J101" i="15"/>
  <c r="J100" i="15"/>
  <c r="L101" i="15"/>
  <c r="L100" i="15"/>
  <c r="L122" i="15" l="1"/>
  <c r="Y123" i="15"/>
  <c r="L107" i="15"/>
  <c r="Y108" i="15"/>
  <c r="L93" i="15"/>
  <c r="L86" i="15"/>
  <c r="Y86" i="15" s="1"/>
  <c r="Y87" i="15"/>
  <c r="L53" i="15"/>
  <c r="Y53" i="15" s="1"/>
  <c r="Y54" i="15"/>
  <c r="O85" i="15"/>
  <c r="O84" i="15" s="1"/>
  <c r="O92" i="15"/>
  <c r="J85" i="15"/>
  <c r="J92" i="15"/>
  <c r="N85" i="15"/>
  <c r="N84" i="15" s="1"/>
  <c r="N92" i="15"/>
  <c r="J246" i="15"/>
  <c r="J9" i="15"/>
  <c r="J8" i="15" s="1"/>
  <c r="J243" i="15" s="1"/>
  <c r="O8" i="15"/>
  <c r="N9" i="15"/>
  <c r="J244" i="15"/>
  <c r="O9" i="15"/>
  <c r="N8" i="15"/>
  <c r="J84" i="15"/>
  <c r="L8" i="15"/>
  <c r="Y8" i="15" s="1"/>
  <c r="L9" i="15"/>
  <c r="Y9" i="15" s="1"/>
  <c r="L121" i="15" l="1"/>
  <c r="Y121" i="15" s="1"/>
  <c r="Y122" i="15"/>
  <c r="L106" i="15"/>
  <c r="Y107" i="15"/>
  <c r="L92" i="15"/>
  <c r="Y92" i="15" s="1"/>
  <c r="Y93" i="15"/>
  <c r="L85" i="15"/>
  <c r="N243" i="15"/>
  <c r="O243" i="15"/>
  <c r="L105" i="15" l="1"/>
  <c r="Y105" i="15" s="1"/>
  <c r="Y106" i="15"/>
  <c r="L84" i="15"/>
  <c r="Y84" i="15" s="1"/>
  <c r="Y85" i="15"/>
  <c r="L243" i="15"/>
  <c r="N68" i="15"/>
  <c r="N65" i="15" s="1"/>
  <c r="N64" i="15" s="1"/>
  <c r="N63" i="15" s="1"/>
  <c r="N7" i="15" s="1"/>
  <c r="O68" i="15"/>
  <c r="L68" i="15"/>
  <c r="L65" i="15" s="1"/>
  <c r="O65" i="15" l="1"/>
  <c r="O64" i="15" s="1"/>
  <c r="O63" i="15" s="1"/>
  <c r="O7" i="15" s="1"/>
  <c r="L64" i="15"/>
  <c r="L63" i="15" l="1"/>
  <c r="N245" i="15" l="1"/>
  <c r="L7" i="15"/>
  <c r="Y7" i="15" s="1"/>
  <c r="L245" i="15"/>
  <c r="O245" i="15"/>
  <c r="O4" i="15" l="1"/>
  <c r="O3" i="15"/>
  <c r="O6" i="15"/>
  <c r="O5" i="15"/>
  <c r="N3" i="15"/>
  <c r="N6" i="15"/>
  <c r="N4" i="15"/>
  <c r="N5" i="15"/>
  <c r="L5" i="15"/>
  <c r="Y5" i="15" s="1"/>
  <c r="L6" i="15"/>
  <c r="Y6" i="15" s="1"/>
  <c r="L3" i="15"/>
  <c r="Y3" i="15" s="1"/>
  <c r="L4" i="15"/>
  <c r="Y4" i="15" s="1"/>
  <c r="J68" i="15"/>
  <c r="J65" i="15" s="1"/>
  <c r="J64" i="15" l="1"/>
  <c r="J63" i="15" l="1"/>
  <c r="J245" i="15" l="1"/>
  <c r="J7" i="15"/>
  <c r="J3" i="15" l="1"/>
  <c r="J4" i="15"/>
  <c r="J5" i="15"/>
  <c r="J6" i="15"/>
</calcChain>
</file>

<file path=xl/connections.xml><?xml version="1.0" encoding="utf-8"?>
<connections xmlns="http://schemas.openxmlformats.org/spreadsheetml/2006/main">
  <connection id="1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2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keepAlive="1" name="Upit – KontniPlan" description="Veza s upitom 'KontniPlan' u radnoj knjizi." type="5" refreshedVersion="0" background="1" saveData="1">
    <dbPr connection="Provider=Microsoft.Mashup.OleDb.1;Data Source=$Workbook$;Location=KontniPlan;Extended Properties=&quot;&quot;" command="SELECT * FROM [KontniPlan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azaZaUpit].[Konto Broj i Naziv 1].&amp;[3 Rashodi poslovanja],[BazaZaUpit].[Konto Broj i Naziv 1].&amp;[4 Rashodi za nabavu nefinancijske imovin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<sst xmlns="http://schemas.openxmlformats.org/spreadsheetml/2006/main" count="1356" uniqueCount="378">
  <si>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</si>
  <si>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</si>
  <si>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</si>
  <si>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</si>
  <si>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</si>
  <si>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</si>
  <si>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</si>
  <si>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</si>
  <si>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</si>
  <si>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</si>
  <si>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</si>
  <si>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</si>
  <si>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</si>
  <si>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</si>
  <si>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</si>
  <si>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</si>
  <si>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</si>
  <si>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</si>
  <si>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</si>
  <si>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</si>
  <si>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</si>
  <si>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</si>
  <si>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</si>
  <si>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</si>
  <si>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</si>
  <si>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</si>
  <si>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</si>
  <si>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</si>
  <si>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</si>
  <si>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</si>
  <si>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</si>
  <si>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</si>
  <si>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</si>
  <si>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</si>
  <si>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</si>
  <si>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</si>
  <si>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</si>
  <si>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</si>
  <si>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</si>
  <si>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</si>
  <si>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</si>
  <si>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</si>
  <si>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</si>
  <si>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</si>
  <si>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</si>
  <si>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</si>
  <si>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</si>
  <si>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</si>
  <si>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</si>
  <si>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</si>
  <si>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</si>
  <si>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</si>
  <si>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</si>
  <si>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</si>
  <si>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</si>
  <si>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</si>
  <si>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</si>
  <si>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</si>
  <si>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</si>
  <si>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</si>
  <si>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</si>
  <si>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</si>
  <si>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</si>
  <si>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</si>
  <si>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</si>
  <si>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</si>
  <si>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</si>
  <si>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</si>
  <si>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</si>
  <si>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</si>
  <si>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</si>
  <si>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</si>
  <si>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</si>
  <si>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</si>
  <si>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</si>
  <si>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</si>
  <si>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</si>
  <si>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</si>
  <si>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</si>
  <si>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</si>
  <si>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</si>
  <si>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</si>
  <si>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</si>
  <si>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</si>
  <si>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</si>
  <si>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</si>
  <si>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</si>
  <si>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</si>
  <si>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</si>
  <si>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</si>
  <si>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</si>
  <si>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</si>
  <si>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</si>
  <si>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</si>
  <si>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</si>
  <si>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</si>
  <si>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</si>
  <si>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</si>
  <si>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</si>
  <si>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</si>
  <si>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</si>
  <si>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</si>
  <si>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</si>
  <si>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</si>
  <si>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</si>
  <si>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</si>
  <si>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</si>
  <si>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</si>
  <si>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</si>
  <si>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</si>
  <si>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</si>
  <si>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</si>
  <si>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</si>
  <si>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</si>
  <si>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</si>
  <si>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</si>
  <si>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</si>
  <si>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</si>
  <si>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</si>
  <si>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</si>
  <si>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</si>
  <si>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</si>
  <si>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</si>
  <si>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</si>
  <si>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</si>
  <si>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</si>
  <si>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</si>
  <si>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</si>
  <si>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IZVOR TUĐI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</si>
  <si>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</si>
  <si>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</si>
  <si>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</si>
  <si>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</si>
  <si>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</si>
  <si>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</si>
  <si>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</si>
  <si>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</si>
  <si>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</si>
  <si>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</si>
  <si>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</si>
  <si>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</si>
  <si>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</si>
  <si>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</si>
  <si>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</si>
  <si>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</si>
  <si>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1 Opći prihodi i primici</t>
  </si>
  <si>
    <t>3 Vlastiti prihodi</t>
  </si>
  <si>
    <t>5 Pomoći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</si>
  <si>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</si>
  <si>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</si>
  <si>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</si>
  <si>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</si>
  <si>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</si>
  <si>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</si>
  <si>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</si>
  <si>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</si>
  <si>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</si>
  <si>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</si>
  <si>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</si>
  <si>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Plan za 2024. EUR</t>
  </si>
  <si>
    <t>Projekcija za 2026. EUR</t>
  </si>
  <si>
    <t>Izvršenje za 2022. EUR</t>
  </si>
  <si>
    <t>Plan za 2022. EUR</t>
  </si>
  <si>
    <t xml:space="preserve"> FINANCIJSKI PLAN ZA 2024. I PROJEKCIJE ZA 20255. I 2026. U EUR</t>
  </si>
  <si>
    <t>Izvršenje za 2023.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</si>
  <si>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</si>
  <si>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</si>
  <si>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</si>
  <si>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</si>
  <si>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</si>
  <si>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</si>
  <si>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</si>
  <si>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</si>
  <si>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</si>
  <si>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</si>
  <si>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</si>
  <si>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</si>
  <si>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</si>
  <si>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</si>
  <si>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</si>
  <si>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</si>
  <si>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</si>
  <si>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</si>
  <si>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</si>
  <si>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</si>
  <si>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</si>
  <si>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</si>
  <si>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</si>
  <si>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</si>
  <si>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</si>
  <si>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</si>
  <si>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</si>
  <si>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</si>
  <si>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</si>
  <si>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</si>
  <si>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</si>
  <si>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</si>
  <si>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</si>
  <si>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</si>
  <si>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</si>
  <si>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</si>
  <si>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</si>
  <si>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</si>
  <si>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</si>
  <si>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</si>
  <si>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</si>
  <si>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</si>
  <si>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</si>
  <si>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</si>
  <si>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</si>
  <si>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</si>
  <si>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3231 Usluge telefona, pošte i prijevoza 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</si>
  <si>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</si>
  <si>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</si>
  <si>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</si>
  <si>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</si>
  <si>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</si>
  <si>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</si>
  <si>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</si>
  <si>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</si>
  <si>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</si>
  <si>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</si>
  <si>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</si>
  <si>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</si>
  <si>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</si>
  <si>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</si>
  <si>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</si>
  <si>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</si>
  <si>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</si>
  <si>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</si>
  <si>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</si>
  <si>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</si>
  <si>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</si>
  <si>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</si>
  <si>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</si>
  <si>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</si>
  <si>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</si>
  <si>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</si>
  <si>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</si>
  <si>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</si>
  <si>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</si>
  <si>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</si>
  <si>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</si>
  <si>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</si>
  <si>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</si>
  <si>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</si>
  <si>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</si>
  <si>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</si>
  <si>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</si>
  <si>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</si>
  <si>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</si>
  <si>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</si>
  <si>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</si>
  <si>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</si>
  <si>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IZVOR 31 VLASTITI PRIHODI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</si>
  <si>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</si>
  <si>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</si>
  <si>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</si>
  <si>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</si>
  <si>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IZVOR 5761 FOND SOLIDARNOSTI EU - potres ožujak 2020.</t>
  </si>
  <si>
    <t>Izvršenje 01.01.-30.06.2022.</t>
  </si>
  <si>
    <t>IZVORNI           Plan za 2023. EUR</t>
  </si>
  <si>
    <t>Indeks</t>
  </si>
  <si>
    <t>Indeks2</t>
  </si>
  <si>
    <t>Izvršenje 01.01.-30.06.2023.</t>
  </si>
  <si>
    <t>IZVORNI / TEKUĆI                           Plan za 2023.</t>
  </si>
  <si>
    <t>Plan za 2022 EUR</t>
  </si>
  <si>
    <t>IZVORNI Plan za 2023 EUR</t>
  </si>
  <si>
    <t>Izvršenje 01.01-30.06.2022 EUR</t>
  </si>
  <si>
    <t>IZVORNI/TEKUĆI Plan za 2023. EUR</t>
  </si>
  <si>
    <t>Indeks (Izv 01.01-30.06.2023 / Izv 01.01-30.06.2022)</t>
  </si>
  <si>
    <t>Indeks (Izv 01.01-30.06.2023 /IZVORNI TEKUĆI PLAN za 2023)</t>
  </si>
  <si>
    <t>IZVORNI Plan za 2023 EUR 9211 Prij. sred. iz Preth.</t>
  </si>
  <si>
    <t>Izvršenje 01.01-30.06.2022 EUR 9211 Prij. sred. iz Preth.</t>
  </si>
  <si>
    <t>IZVORNI/TEKUĆI Plan za 2023. EUR 9211 Prij. sred. iz Preth.</t>
  </si>
  <si>
    <t>Izvršenje 01.01-30.06.2023. EUR 9211 Prij. sred. iz Preth.</t>
  </si>
  <si>
    <t>Indeks (Izv 01.01-30.06.2023 / Izv 01.01-30.06.2022) Prij. sres. iz Preth.</t>
  </si>
  <si>
    <t>Indeks (Izv 01.01-30.06.2023 / IZVORNI TEKUĆI PLAN za 2023) Prij. sred. iz Preth.</t>
  </si>
  <si>
    <t>IZVORNI Plan za 2023 EUR 9212 Prij. sred. u Sljed. god.</t>
  </si>
  <si>
    <t>IZVORNI/TEKUĆI Plan za 2023. EUR 9212 Prij. sred. u Sljed. god.</t>
  </si>
  <si>
    <t>Izvršenje 01.01-30.06.2022 EUR 9212 Prij. sred. u Sljed. god.</t>
  </si>
  <si>
    <t>Izvršenje 01.01-30.06.2023. EUR 9212 Prij. sred. u Sljed. god.</t>
  </si>
  <si>
    <t>Indeks (Izv 01.01-30.06.2023 / IZVORNI TEKUĆI PLAN za 2023) Prij. sres. u Sljed. god.</t>
  </si>
  <si>
    <t>Izvršenje 01.01-30.06.2022 EUR FILTER</t>
  </si>
  <si>
    <t>IZVORNI/TEKUĆI Plan za 2023. EUR FILTER</t>
  </si>
  <si>
    <t>Izvršenje 01.01-30.06.2023. EUR FILTER</t>
  </si>
  <si>
    <t>Indeks (Izv 01.01-30.06.2023 / Izv 01.01-30.06.2022) FILTER</t>
  </si>
  <si>
    <t>Indeks (Izv 01.01-30.06.2023 / IZVORNI TEKUĆI PLAN za 2023) FILTER</t>
  </si>
  <si>
    <t>IZVORNI Plan za 2023 EUR FILTER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</si>
  <si>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</si>
  <si>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</si>
  <si>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</si>
  <si>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</si>
  <si>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</si>
  <si>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</si>
  <si>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</si>
  <si>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</si>
  <si>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</si>
  <si>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</si>
  <si>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</si>
  <si>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</si>
  <si>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</si>
  <si>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</si>
  <si>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</si>
  <si>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</si>
  <si>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</si>
  <si>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</si>
  <si>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Izvršenje 01.01-30.06.2023 EUR</t>
  </si>
  <si>
    <t>Funkcijska  klasifikacija 1</t>
  </si>
  <si>
    <t>Funkcijska  klasifikacija 2</t>
  </si>
  <si>
    <t>Indeks (Izv 01.01-30.06.2023 / Izv 01.01-30.06.2022) Prij. sres. u Sljed. god.</t>
  </si>
  <si>
    <t>1.2.1. IZVJEŠTAJ O PRIHODIMA I RASHODIMA PREMA EKONOMSKOJ KLASIFIKACIJI</t>
  </si>
  <si>
    <t>1.2.2. IZVJEŠTAJ O PRIHODIMA I RASHODIMA PREMA IZVORIMA FINANCIRANJA</t>
  </si>
  <si>
    <t>1.3.1 IZVJEŠTAJ RAČUNA FINANCIRANJA PREMA EKONOMSKOJ KLASIFIKACIJI</t>
  </si>
  <si>
    <t>Ukupno</t>
  </si>
  <si>
    <t>1.3.2. IZVJEŠTAJ RAČUNA FINANCIRANJA PREMA IZVORU FINANCIRANJA</t>
  </si>
  <si>
    <t>*Nema ga jer nema primitaka i izdataka od zaduživanja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</si>
  <si>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</si>
  <si>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</si>
  <si>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</si>
  <si>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</si>
  <si>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</si>
  <si>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2.2. POSEBNI DIO - IZVORI FINANCIRANJA</t>
  </si>
  <si>
    <t>2.3. POSEBNI DIO - POSEBNI DIO BEZ IZVORA</t>
  </si>
  <si>
    <t>Izvršenje 
01.01-30.06.2023. EUR</t>
  </si>
  <si>
    <t>2.34. POSEBNI DIO - POSEBNI PO NOVOM U eSavjetovanju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</si>
  <si>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</si>
  <si>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</si>
  <si>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</si>
  <si>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</si>
  <si>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</si>
  <si>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IZVRŠENJE
01.01-30.06.2022. 
EUR</t>
  </si>
  <si>
    <t>TEKUĆI                           PLAN ZA 2023. 
EUR</t>
  </si>
  <si>
    <t>IZVRŠENJE 
01.01-30.06.2023. EUR</t>
  </si>
  <si>
    <t>1</t>
  </si>
  <si>
    <t>2</t>
  </si>
  <si>
    <t>3</t>
  </si>
  <si>
    <t>4</t>
  </si>
  <si>
    <t>5 (4/2)*100</t>
  </si>
  <si>
    <t>6 (4/3)*100</t>
  </si>
  <si>
    <t xml:space="preserve">INDEKS </t>
  </si>
  <si>
    <t>INDEKS</t>
  </si>
  <si>
    <t>5 (4/1)*100</t>
  </si>
  <si>
    <t>IZVORNI PLAN ZA 2023. 
EUR</t>
  </si>
  <si>
    <t>6 PRIHODI POSLOVANJA</t>
  </si>
  <si>
    <t>7 PRIHODI OD PRODAJE NEFINACIJSKE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</si>
  <si>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</si>
  <si>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</si>
  <si>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</si>
  <si>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</si>
  <si>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1.2. RAČUN PRIHODA I RASHODA</t>
  </si>
  <si>
    <t>1.2.3. IZVJEŠTAJ O RASHODIMA PREMA FUNKCIJSKOJ KLASIFIKACIJI</t>
  </si>
  <si>
    <t>2.1. IZVJEŠTAJ PO PROGRAMSKOJ KLASIFIKACIJI</t>
  </si>
  <si>
    <t>4 (3/2)*100</t>
  </si>
  <si>
    <t>IZVORNI PLAN ILI REBALANS ZA 2023. 
EUR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</si>
  <si>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</si>
  <si>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</si>
  <si>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</si>
  <si>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</si>
  <si>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PRIHODI PREMA IZVORIMA FINANCIRANJA</t>
  </si>
  <si>
    <t>RASHODI PREMA IZVORIMA FINANCIRANJA</t>
  </si>
  <si>
    <t>1.1. SAŽETAK RAČUNA PRIHODA I RASHODA I RAČUNA FINANCIRANJA</t>
  </si>
  <si>
    <t>SAŽETAK RAČUNA PRIHODA I RASHODA</t>
  </si>
  <si>
    <t>SAŽETAK RAČUNA FINANCIRANJA</t>
  </si>
  <si>
    <t>PRIMICI PREMA EKONOMSKOJ KLASIFIKACIJI</t>
  </si>
  <si>
    <t>IZDACI PREMA EKONOMSKOJ KLASIFIKACIJI</t>
  </si>
  <si>
    <t>1.3. RAČUN FINANCIRANJA</t>
  </si>
  <si>
    <t>napomena</t>
  </si>
  <si>
    <t>1.1.-31.12.</t>
  </si>
  <si>
    <t>PRIHOD</t>
  </si>
  <si>
    <t xml:space="preserve"> =</t>
  </si>
  <si>
    <t>RASHOD</t>
  </si>
  <si>
    <t xml:space="preserve"> - </t>
  </si>
  <si>
    <t>DONOS</t>
  </si>
  <si>
    <t xml:space="preserve"> + </t>
  </si>
  <si>
    <t>PRIJENOS</t>
  </si>
  <si>
    <t>UTROŠENI DONOS</t>
  </si>
  <si>
    <t>NEUTROŠENA UPLATA (PRIHOD)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</si>
</sst>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&quot;€&quot;\ #,##0.00;\-&quot;€&quot;\ #,##0.00;&quot;€&quot;\ #,##0.00"/>
    <numFmt numFmtId="165" formatCode="0.0"/>
    <numFmt numFmtId="166" formatCode="#,##0.0"/>
    <numFmt numFmtId="167" formatCode="#.##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</font>
    <font>
      <b/>
      <sz val="9"/>
      <color rgb="FF000000"/>
      <name val="Arial"/>
    </font>
    <font>
      <sz val="9"/>
      <color theme="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vertical="center" wrapText="1"/>
    </xf>
    <xf numFmtId="3" fontId="2" fillId="10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3" fontId="2" fillId="14" borderId="3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4" fontId="6" fillId="0" borderId="0" xfId="0" applyNumberFormat="1" applyFont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2" fillId="9" borderId="15" xfId="0" applyNumberFormat="1" applyFont="1" applyFill="1" applyBorder="1" applyAlignment="1">
      <alignment vertical="center" wrapText="1"/>
    </xf>
    <xf numFmtId="3" fontId="2" fillId="5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2" fillId="7" borderId="15" xfId="0" applyNumberFormat="1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13" fillId="0" borderId="3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2" fillId="5" borderId="8" xfId="0" applyFont="1" applyFill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vertical="center" wrapText="1"/>
    </xf>
    <xf numFmtId="3" fontId="2" fillId="5" borderId="8" xfId="1" applyNumberFormat="1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vertical="center" wrapText="1"/>
    </xf>
    <xf numFmtId="3" fontId="2" fillId="16" borderId="8" xfId="0" applyNumberFormat="1" applyFont="1" applyFill="1" applyBorder="1" applyAlignment="1">
      <alignment horizontal="center" vertical="center" wrapText="1"/>
    </xf>
    <xf numFmtId="3" fontId="2" fillId="16" borderId="8" xfId="1" applyNumberFormat="1" applyFont="1" applyFill="1" applyBorder="1" applyAlignment="1">
      <alignment horizontal="center" vertical="center" wrapText="1"/>
    </xf>
    <xf numFmtId="3" fontId="2" fillId="16" borderId="14" xfId="0" applyNumberFormat="1" applyFont="1" applyFill="1" applyBorder="1" applyAlignment="1">
      <alignment horizontal="center" vertical="center" wrapText="1"/>
    </xf>
    <xf numFmtId="3" fontId="14" fillId="16" borderId="8" xfId="0" applyNumberFormat="1" applyFont="1" applyFill="1" applyBorder="1" applyAlignment="1">
      <alignment horizontal="center" vertical="center" wrapText="1"/>
    </xf>
    <xf numFmtId="3" fontId="14" fillId="16" borderId="17" xfId="0" applyNumberFormat="1" applyFont="1" applyFill="1" applyBorder="1" applyAlignment="1">
      <alignment horizontal="center" vertical="center" wrapText="1"/>
    </xf>
    <xf numFmtId="3" fontId="2" fillId="16" borderId="12" xfId="0" applyNumberFormat="1" applyFont="1" applyFill="1" applyBorder="1" applyAlignment="1">
      <alignment horizontal="center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6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6" fillId="0" borderId="3" xfId="0" pivotButton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left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8" xfId="0" pivotButton="1" applyFont="1" applyBorder="1" applyAlignment="1">
      <alignment horizontal="left" wrapText="1"/>
    </xf>
    <xf numFmtId="164" fontId="6" fillId="0" borderId="14" xfId="0" applyNumberFormat="1" applyFont="1" applyBorder="1" applyAlignment="1">
      <alignment wrapText="1"/>
    </xf>
    <xf numFmtId="164" fontId="6" fillId="0" borderId="15" xfId="0" applyNumberFormat="1" applyFont="1" applyBorder="1" applyAlignment="1">
      <alignment wrapText="1"/>
    </xf>
    <xf numFmtId="4" fontId="8" fillId="2" borderId="20" xfId="0" applyNumberFormat="1" applyFont="1" applyFill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6" fillId="0" borderId="20" xfId="0" pivotButton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5" borderId="0" xfId="0" applyFont="1" applyFill="1"/>
    <xf numFmtId="0" fontId="19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6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left" indent="5"/>
    </xf>
    <xf numFmtId="166" fontId="6" fillId="2" borderId="0" xfId="0" applyNumberFormat="1" applyFont="1" applyFill="1"/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6" fontId="8" fillId="0" borderId="0" xfId="0" applyNumberFormat="1" applyFont="1"/>
    <xf numFmtId="166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Continuous" vertical="center" wrapText="1"/>
    </xf>
    <xf numFmtId="0" fontId="6" fillId="0" borderId="13" xfId="0" applyFont="1" applyBorder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8" fillId="0" borderId="0" xfId="0" quotePrefix="1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0" fontId="18" fillId="0" borderId="0" xfId="0" quotePrefix="1" applyFont="1" applyAlignment="1">
      <alignment horizontal="left" wrapText="1"/>
    </xf>
    <xf numFmtId="4" fontId="0" fillId="0" borderId="0" xfId="0" applyNumberFormat="1"/>
    <xf numFmtId="4" fontId="6" fillId="2" borderId="0" xfId="0" applyNumberFormat="1" applyFont="1" applyFill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166" fontId="6" fillId="8" borderId="0" xfId="0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4" fontId="8" fillId="0" borderId="0" xfId="0" applyNumberFormat="1" applyFont="1"/>
    <xf numFmtId="4" fontId="8" fillId="2" borderId="0" xfId="0" applyNumberFormat="1" applyFont="1" applyFill="1"/>
    <xf numFmtId="166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6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1" xfId="0" applyNumberFormat="1" applyFont="1" applyFill="1" applyBorder="1"/>
    <xf numFmtId="4" fontId="8" fillId="8" borderId="22" xfId="0" applyNumberFormat="1" applyFont="1" applyFill="1" applyBorder="1" applyAlignment="1">
      <alignment horizontal="center" vertical="center" wrapText="1"/>
    </xf>
    <xf numFmtId="4" fontId="8" fillId="8" borderId="23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6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6" fontId="6" fillId="15" borderId="0" xfId="0" applyNumberFormat="1" applyFont="1" applyFill="1"/>
    <xf numFmtId="4" fontId="6" fillId="18" borderId="0" xfId="0" applyNumberFormat="1" applyFont="1" applyFill="1"/>
    <xf numFmtId="166" fontId="6" fillId="18" borderId="0" xfId="0" applyNumberFormat="1" applyFont="1" applyFill="1"/>
    <xf numFmtId="4" fontId="8" fillId="15" borderId="0" xfId="0" applyNumberFormat="1" applyFont="1" applyFill="1"/>
    <xf numFmtId="166" fontId="8" fillId="15" borderId="0" xfId="0" applyNumberFormat="1" applyFont="1" applyFill="1"/>
    <xf numFmtId="4" fontId="8" fillId="8" borderId="20" xfId="0" applyNumberFormat="1" applyFont="1" applyFill="1" applyBorder="1" applyAlignment="1">
      <alignment wrapText="1"/>
    </xf>
    <xf numFmtId="166" fontId="8" fillId="8" borderId="17" xfId="0" applyNumberFormat="1" applyFont="1" applyFill="1" applyBorder="1" applyAlignment="1">
      <alignment wrapText="1"/>
    </xf>
    <xf numFmtId="0" fontId="8" fillId="0" borderId="20" xfId="0" applyFont="1" applyBorder="1" applyAlignment="1">
      <alignment horizontal="left" wrapText="1"/>
    </xf>
    <xf numFmtId="0" fontId="18" fillId="8" borderId="1" xfId="0" quotePrefix="1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166" fontId="6" fillId="0" borderId="0" xfId="0" applyNumberFormat="1" applyFont="1" applyAlignment="1">
      <alignment horizontal="center" vertical="center" wrapText="1"/>
    </xf>
    <xf numFmtId="166" fontId="6" fillId="17" borderId="0" xfId="0" applyNumberFormat="1" applyFont="1" applyFill="1"/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6" fillId="0" borderId="0" xfId="0" applyNumberFormat="1" applyFont="1" applyAlignment="1">
      <alignment horizontal="centerContinuous" vertical="center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wrapText="1"/>
    </xf>
    <xf numFmtId="4" fontId="11" fillId="13" borderId="0" xfId="0" applyNumberFormat="1" applyFont="1" applyFill="1" applyAlignment="1">
      <alignment horizontal="center" vertical="center" wrapText="1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8" fillId="17" borderId="0" xfId="0" applyNumberFormat="1" applyFont="1" applyFill="1" applyAlignment="1">
      <alignment wrapText="1"/>
    </xf>
    <xf numFmtId="4" fontId="8" fillId="9" borderId="0" xfId="0" applyNumberFormat="1" applyFont="1" applyFill="1" applyAlignment="1">
      <alignment wrapText="1"/>
    </xf>
    <xf numFmtId="4" fontId="6" fillId="18" borderId="0" xfId="0" applyNumberFormat="1" applyFont="1" applyFill="1" applyAlignment="1">
      <alignment horizontal="left" wrapText="1" indent="5"/>
    </xf>
    <xf numFmtId="4" fontId="6" fillId="15" borderId="0" xfId="0" applyNumberFormat="1" applyFont="1" applyFill="1" applyAlignment="1">
      <alignment horizontal="left" wrapText="1" indent="5"/>
    </xf>
    <xf numFmtId="4" fontId="8" fillId="2" borderId="0" xfId="0" applyNumberFormat="1" applyFont="1" applyFill="1" applyAlignment="1">
      <alignment horizontal="left" wrapText="1" indent="6"/>
    </xf>
    <xf numFmtId="4" fontId="6" fillId="0" borderId="0" xfId="0" applyNumberFormat="1" applyFont="1" applyAlignment="1">
      <alignment horizontal="left" wrapText="1" indent="7"/>
    </xf>
    <xf numFmtId="4" fontId="6" fillId="0" borderId="0" xfId="0" applyNumberFormat="1" applyFont="1" applyAlignment="1">
      <alignment horizontal="left" wrapText="1" indent="8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166" fontId="4" fillId="12" borderId="1" xfId="0" applyNumberFormat="1" applyFont="1" applyFill="1" applyBorder="1" applyAlignment="1">
      <alignment horizontal="center" vertical="center" wrapText="1"/>
    </xf>
    <xf numFmtId="166" fontId="2" fillId="16" borderId="18" xfId="0" applyNumberFormat="1" applyFont="1" applyFill="1" applyBorder="1" applyAlignment="1">
      <alignment horizontal="center" vertical="center" wrapText="1"/>
    </xf>
    <xf numFmtId="166" fontId="16" fillId="2" borderId="8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horizontal="center" vertical="center" wrapText="1"/>
    </xf>
    <xf numFmtId="166" fontId="16" fillId="14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 wrapText="1"/>
    </xf>
    <xf numFmtId="166" fontId="16" fillId="9" borderId="1" xfId="0" applyNumberFormat="1" applyFont="1" applyFill="1" applyBorder="1" applyAlignment="1">
      <alignment horizontal="center" vertical="center" wrapText="1"/>
    </xf>
    <xf numFmtId="166" fontId="13" fillId="14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6" fillId="8" borderId="1" xfId="0" applyNumberFormat="1" applyFont="1" applyFill="1" applyBorder="1" applyAlignment="1">
      <alignment horizontal="center" vertical="center" wrapText="1"/>
    </xf>
    <xf numFmtId="166" fontId="16" fillId="7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166" fontId="2" fillId="5" borderId="3" xfId="0" applyNumberFormat="1" applyFont="1" applyFill="1" applyBorder="1" applyAlignment="1">
      <alignment vertical="center" wrapText="1"/>
    </xf>
    <xf numFmtId="166" fontId="2" fillId="0" borderId="3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166" fontId="16" fillId="0" borderId="1" xfId="0" applyNumberFormat="1" applyFont="1" applyBorder="1" applyAlignment="1">
      <alignment horizontal="right" vertical="center" wrapText="1"/>
    </xf>
    <xf numFmtId="166" fontId="13" fillId="0" borderId="3" xfId="0" applyNumberFormat="1" applyFont="1" applyBorder="1" applyAlignment="1">
      <alignment vertical="center" wrapText="1"/>
    </xf>
    <xf numFmtId="166" fontId="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indent="2"/>
    </xf>
    <xf numFmtId="0" fontId="11" fillId="13" borderId="0" xfId="0" applyNumberFormat="1" applyFont="1" applyFill="1" applyAlignment="1">
      <alignment horizontal="center" vertical="center" wrapText="1"/>
    </xf>
    <xf numFmtId="0" fontId="8" fillId="15" borderId="0" xfId="0" applyNumberFormat="1" applyFont="1" applyFill="1" applyAlignment="1">
      <alignment horizontal="left" wrapText="1" indent="5"/>
    </xf>
    <xf numFmtId="0" fontId="6" fillId="8" borderId="0" xfId="0" applyNumberFormat="1" applyFont="1" applyFill="1" applyAlignment="1">
      <alignment horizontal="left" wrapText="1"/>
    </xf>
    <xf numFmtId="4" fontId="8" fillId="15" borderId="0" xfId="0" applyNumberFormat="1" applyFont="1" applyFill="1" applyAlignment="1">
      <alignment horizontal="left" wrapText="1" indent="5"/>
    </xf>
    <xf numFmtId="0" fontId="8" fillId="9" borderId="0" xfId="0" applyNumberFormat="1" applyFont="1" applyFill="1" applyAlignment="1">
      <alignment wrapText="1"/>
    </xf>
    <xf numFmtId="0" fontId="8" fillId="9" borderId="0" xfId="0" applyNumberFormat="1" applyFont="1" applyFill="1" applyAlignment="1">
      <alignment horizontal="left" wrapText="1" indent="4"/>
    </xf>
    <xf numFmtId="0" fontId="6" fillId="0" borderId="4" xfId="0" applyFont="1" applyBorder="1" applyAlignment="1">
      <alignment wrapText="1"/>
    </xf>
    <xf numFmtId="0" fontId="6" fillId="0" borderId="19" xfId="0" applyFont="1" applyBorder="1" applyAlignment="1">
      <alignment horizontal="left" wrapText="1"/>
    </xf>
    <xf numFmtId="164" fontId="6" fillId="0" borderId="19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164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" fontId="8" fillId="2" borderId="0" xfId="0" applyNumberFormat="1" applyFont="1" applyFill="1" applyBorder="1" applyAlignment="1">
      <alignment wrapText="1"/>
    </xf>
    <xf numFmtId="4" fontId="8" fillId="8" borderId="0" xfId="0" applyNumberFormat="1" applyFont="1" applyFill="1" applyBorder="1" applyAlignment="1">
      <alignment wrapText="1"/>
    </xf>
    <xf numFmtId="166" fontId="8" fillId="8" borderId="0" xfId="0" applyNumberFormat="1" applyFont="1" applyFill="1" applyBorder="1" applyAlignment="1">
      <alignment wrapText="1"/>
    </xf>
    <xf numFmtId="4" fontId="8" fillId="0" borderId="0" xfId="0" applyNumberFormat="1" applyFont="1" applyBorder="1" applyAlignment="1">
      <alignment wrapText="1"/>
    </xf>
    <xf numFmtId="165" fontId="8" fillId="0" borderId="0" xfId="0" applyNumberFormat="1" applyFont="1" applyBorder="1" applyAlignment="1">
      <alignment wrapText="1"/>
    </xf>
    <xf numFmtId="4" fontId="6" fillId="0" borderId="0" xfId="0" applyNumberFormat="1" applyFont="1" applyAlignment="1">
      <alignment horizontal="left" wrapText="1" indent="4"/>
    </xf>
    <xf numFmtId="4" fontId="2" fillId="14" borderId="25" xfId="0" applyNumberFormat="1" applyFont="1" applyFill="1" applyBorder="1" applyAlignment="1">
      <alignment vertical="center" wrapText="1"/>
    </xf>
    <xf numFmtId="3" fontId="2" fillId="5" borderId="24" xfId="0" applyNumberFormat="1" applyFont="1" applyFill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3" fontId="13" fillId="10" borderId="3" xfId="0" applyNumberFormat="1" applyFont="1" applyFill="1" applyBorder="1" applyAlignment="1">
      <alignment vertical="center" wrapText="1"/>
    </xf>
    <xf numFmtId="3" fontId="13" fillId="10" borderId="24" xfId="0" applyNumberFormat="1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5" borderId="3" xfId="0" applyNumberFormat="1" applyFont="1" applyFill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21" fillId="5" borderId="3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 wrapText="1"/>
    </xf>
    <xf numFmtId="167" fontId="21" fillId="5" borderId="1" xfId="0" applyNumberFormat="1" applyFont="1" applyFill="1" applyBorder="1" applyAlignment="1">
      <alignment vertical="center" wrapText="1"/>
    </xf>
    <xf numFmtId="166" fontId="21" fillId="5" borderId="1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3" fontId="7" fillId="16" borderId="11" xfId="0" applyNumberFormat="1" applyFont="1" applyFill="1" applyBorder="1" applyAlignment="1">
      <alignment horizontal="center" vertical="center" wrapText="1"/>
    </xf>
    <xf numFmtId="167" fontId="21" fillId="0" borderId="26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wrapText="1"/>
    </xf>
    <xf numFmtId="4" fontId="8" fillId="8" borderId="1" xfId="0" applyNumberFormat="1" applyFont="1" applyFill="1" applyBorder="1" applyAlignment="1">
      <alignment horizontal="center" vertical="center"/>
    </xf>
    <xf numFmtId="4" fontId="6" fillId="0" borderId="19" xfId="0" applyNumberFormat="1" applyFont="1" applyBorder="1" applyAlignment="1">
      <alignment horizontal="left" wrapText="1"/>
    </xf>
    <xf numFmtId="4" fontId="6" fillId="0" borderId="7" xfId="0" applyNumberFormat="1" applyFont="1" applyBorder="1" applyAlignment="1">
      <alignment horizontal="left" wrapText="1"/>
    </xf>
    <xf numFmtId="4" fontId="6" fillId="0" borderId="7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8" fillId="2" borderId="17" xfId="0" applyNumberFormat="1" applyFont="1" applyFill="1" applyBorder="1" applyAlignment="1">
      <alignment wrapText="1"/>
    </xf>
    <xf numFmtId="4" fontId="6" fillId="0" borderId="4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4" fontId="22" fillId="0" borderId="0" xfId="0" applyNumberFormat="1" applyFont="1"/>
    <xf numFmtId="4" fontId="8" fillId="2" borderId="27" xfId="0" applyNumberFormat="1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left" vertical="center" wrapText="1"/>
    </xf>
    <xf numFmtId="0" fontId="0" fillId="0" borderId="0" xfId="0" applyNumberFormat="1"/>
    <xf numFmtId="4" fontId="15" fillId="10" borderId="1" xfId="0" applyNumberFormat="1" applyFont="1" applyFill="1" applyBorder="1" applyAlignment="1">
      <alignment vertical="center" wrapText="1"/>
    </xf>
    <xf numFmtId="4" fontId="6" fillId="19" borderId="0" xfId="0" applyNumberFormat="1" applyFont="1" applyFill="1" applyAlignment="1">
      <alignment horizontal="left"/>
    </xf>
    <xf numFmtId="4" fontId="6" fillId="19" borderId="0" xfId="0" applyNumberFormat="1" applyFont="1" applyFill="1"/>
    <xf numFmtId="4" fontId="8" fillId="20" borderId="0" xfId="0" applyNumberFormat="1" applyFont="1" applyFill="1" applyAlignment="1">
      <alignment horizontal="left" indent="2"/>
    </xf>
    <xf numFmtId="4" fontId="8" fillId="20" borderId="0" xfId="0" applyNumberFormat="1" applyFont="1" applyFill="1"/>
    <xf numFmtId="4" fontId="6" fillId="21" borderId="0" xfId="0" applyNumberFormat="1" applyFont="1" applyFill="1" applyAlignment="1">
      <alignment horizontal="left" wrapText="1" indent="3"/>
    </xf>
    <xf numFmtId="4" fontId="6" fillId="21" borderId="0" xfId="0" applyNumberFormat="1" applyFont="1" applyFill="1"/>
    <xf numFmtId="4" fontId="8" fillId="20" borderId="0" xfId="0" applyNumberFormat="1" applyFont="1" applyFill="1" applyAlignment="1">
      <alignment horizontal="left" wrapText="1" indent="2"/>
    </xf>
  </cellXfs>
  <cellStyles count="2">
    <cellStyle name="Normalno" xfId="0" builtinId="0"/>
    <cellStyle name="Zarez" xfId="1" builtinId="3"/>
  </cellStyles>
  <dxfs count="1274"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6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7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7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7" formatCode="#.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7" formatCode="#.##0"/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numFmt numFmtId="166" formatCode="#,##0.0"/>
    </dxf>
    <dxf>
      <numFmt numFmtId="166" formatCode="#,##0.0"/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color theme="0"/>
      </font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numFmt numFmtId="166" formatCode="#,##0.0"/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3" formatCode="#,##0"/>
      <fill>
        <patternFill patternType="solid">
          <fgColor indexed="64"/>
          <bgColor theme="7" tint="0.59999389629810485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numFmt numFmtId="166" formatCode="#,##0.0"/>
    </dxf>
    <dxf>
      <numFmt numFmtId="166" formatCode="#,##0.0"/>
    </dxf>
    <dxf>
      <alignment vertical="center"/>
    </dxf>
    <dxf>
      <alignment horizontal="center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sz val="10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sz val="10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/>
    </dxf>
    <dxf>
      <alignment horizontal="center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8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8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4" formatCode="#,##0.00"/>
    </dxf>
    <dxf>
      <numFmt numFmtId="4" formatCode="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alignment vertical="center"/>
    </dxf>
    <dxf>
      <alignment horizontal="center"/>
    </dxf>
    <dxf>
      <numFmt numFmtId="166" formatCode="#,##0.0"/>
    </dxf>
    <dxf>
      <alignment horizontal="center" vertical="center" wrapText="1"/>
    </dxf>
    <dxf>
      <alignment horizontal="center" vertical="center"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168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166" formatCode="#,##0.0"/>
    </dxf>
    <dxf>
      <numFmt numFmtId="166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6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166" formatCode="#,##0.0"/>
    </dxf>
    <dxf>
      <numFmt numFmtId="166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6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166" formatCode="#,##0.0"/>
    </dxf>
    <dxf>
      <numFmt numFmtId="166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166" formatCode="#,##0.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sz val="10"/>
      </font>
      <numFmt numFmtId="4" formatCode="#,##0.00"/>
      <fill>
        <patternFill patternType="solid">
          <fgColor indexed="64"/>
          <bgColor theme="4" tint="0.79998168889431442"/>
        </patternFill>
      </fill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numFmt numFmtId="4" formatCode="#,##0.00"/>
    </dxf>
    <dxf>
      <numFmt numFmtId="166" formatCode="#,##0.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6" formatCode="#,##0.0"/>
    </dxf>
    <dxf>
      <numFmt numFmtId="166" formatCode="#,##0.0"/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166" formatCode="#,##0.0"/>
    </dxf>
    <dxf>
      <numFmt numFmtId="166" formatCode="#,##0.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9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80.xml"/><Relationship Id="rId21" Type="http://schemas.openxmlformats.org/officeDocument/2006/relationships/pivotCacheDefinition" Target="pivotCache/pivotCacheDefinition9.xml"/><Relationship Id="rId42" Type="http://schemas.openxmlformats.org/officeDocument/2006/relationships/customXml" Target="../customXml/item5.xml"/><Relationship Id="rId47" Type="http://schemas.openxmlformats.org/officeDocument/2006/relationships/customXml" Target="../customXml/item10.xml"/><Relationship Id="rId63" Type="http://schemas.openxmlformats.org/officeDocument/2006/relationships/customXml" Target="../customXml/item26.xml"/><Relationship Id="rId68" Type="http://schemas.openxmlformats.org/officeDocument/2006/relationships/customXml" Target="../customXml/item31.xml"/><Relationship Id="rId84" Type="http://schemas.openxmlformats.org/officeDocument/2006/relationships/customXml" Target="../customXml/item47.xml"/><Relationship Id="rId89" Type="http://schemas.openxmlformats.org/officeDocument/2006/relationships/customXml" Target="../customXml/item52.xml"/><Relationship Id="rId112" Type="http://schemas.openxmlformats.org/officeDocument/2006/relationships/customXml" Target="../customXml/item75.xml"/><Relationship Id="rId16" Type="http://schemas.openxmlformats.org/officeDocument/2006/relationships/pivotCacheDefinition" Target="pivotCache/pivotCacheDefinition4.xml"/><Relationship Id="rId107" Type="http://schemas.openxmlformats.org/officeDocument/2006/relationships/customXml" Target="../customXml/item70.xml"/><Relationship Id="rId11" Type="http://schemas.openxmlformats.org/officeDocument/2006/relationships/worksheet" Target="worksheets/sheet11.xml"/><Relationship Id="rId32" Type="http://schemas.openxmlformats.org/officeDocument/2006/relationships/connections" Target="connections.xml"/><Relationship Id="rId37" Type="http://schemas.openxmlformats.org/officeDocument/2006/relationships/calcChain" Target="calcChain.xml"/><Relationship Id="rId53" Type="http://schemas.openxmlformats.org/officeDocument/2006/relationships/customXml" Target="../customXml/item16.xml"/><Relationship Id="rId58" Type="http://schemas.openxmlformats.org/officeDocument/2006/relationships/customXml" Target="../customXml/item21.xml"/><Relationship Id="rId74" Type="http://schemas.openxmlformats.org/officeDocument/2006/relationships/customXml" Target="../customXml/item37.xml"/><Relationship Id="rId79" Type="http://schemas.openxmlformats.org/officeDocument/2006/relationships/customXml" Target="../customXml/item42.xml"/><Relationship Id="rId102" Type="http://schemas.openxmlformats.org/officeDocument/2006/relationships/customXml" Target="../customXml/item65.xml"/><Relationship Id="rId123" Type="http://schemas.openxmlformats.org/officeDocument/2006/relationships/customXml" Target="../customXml/item86.xml"/><Relationship Id="rId128" Type="http://schemas.openxmlformats.org/officeDocument/2006/relationships/customXml" Target="../customXml/item91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53.xml"/><Relationship Id="rId95" Type="http://schemas.openxmlformats.org/officeDocument/2006/relationships/customXml" Target="../customXml/item58.xml"/><Relationship Id="rId22" Type="http://schemas.openxmlformats.org/officeDocument/2006/relationships/pivotCacheDefinition" Target="pivotCache/pivotCacheDefinition10.xml"/><Relationship Id="rId27" Type="http://schemas.openxmlformats.org/officeDocument/2006/relationships/pivotCacheDefinition" Target="pivotCache/pivotCacheDefinition15.xml"/><Relationship Id="rId43" Type="http://schemas.openxmlformats.org/officeDocument/2006/relationships/customXml" Target="../customXml/item6.xml"/><Relationship Id="rId48" Type="http://schemas.openxmlformats.org/officeDocument/2006/relationships/customXml" Target="../customXml/item11.xml"/><Relationship Id="rId64" Type="http://schemas.openxmlformats.org/officeDocument/2006/relationships/customXml" Target="../customXml/item27.xml"/><Relationship Id="rId69" Type="http://schemas.openxmlformats.org/officeDocument/2006/relationships/customXml" Target="../customXml/item32.xml"/><Relationship Id="rId113" Type="http://schemas.openxmlformats.org/officeDocument/2006/relationships/customXml" Target="../customXml/item76.xml"/><Relationship Id="rId118" Type="http://schemas.openxmlformats.org/officeDocument/2006/relationships/customXml" Target="../customXml/item81.xml"/><Relationship Id="rId80" Type="http://schemas.openxmlformats.org/officeDocument/2006/relationships/customXml" Target="../customXml/item43.xml"/><Relationship Id="rId85" Type="http://schemas.openxmlformats.org/officeDocument/2006/relationships/customXml" Target="../customXml/item48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33" Type="http://schemas.openxmlformats.org/officeDocument/2006/relationships/styles" Target="styles.xml"/><Relationship Id="rId38" Type="http://schemas.openxmlformats.org/officeDocument/2006/relationships/customXml" Target="../customXml/item1.xml"/><Relationship Id="rId59" Type="http://schemas.openxmlformats.org/officeDocument/2006/relationships/customXml" Target="../customXml/item22.xml"/><Relationship Id="rId103" Type="http://schemas.openxmlformats.org/officeDocument/2006/relationships/customXml" Target="../customXml/item66.xml"/><Relationship Id="rId108" Type="http://schemas.openxmlformats.org/officeDocument/2006/relationships/customXml" Target="../customXml/item71.xml"/><Relationship Id="rId124" Type="http://schemas.openxmlformats.org/officeDocument/2006/relationships/customXml" Target="../customXml/item87.xml"/><Relationship Id="rId129" Type="http://schemas.openxmlformats.org/officeDocument/2006/relationships/customXml" Target="../customXml/item92.xml"/><Relationship Id="rId54" Type="http://schemas.openxmlformats.org/officeDocument/2006/relationships/customXml" Target="../customXml/item17.xml"/><Relationship Id="rId70" Type="http://schemas.openxmlformats.org/officeDocument/2006/relationships/customXml" Target="../customXml/item33.xml"/><Relationship Id="rId75" Type="http://schemas.openxmlformats.org/officeDocument/2006/relationships/customXml" Target="../customXml/item38.xml"/><Relationship Id="rId91" Type="http://schemas.openxmlformats.org/officeDocument/2006/relationships/customXml" Target="../customXml/item54.xml"/><Relationship Id="rId96" Type="http://schemas.openxmlformats.org/officeDocument/2006/relationships/customXml" Target="../customXml/item5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11.xml"/><Relationship Id="rId28" Type="http://schemas.openxmlformats.org/officeDocument/2006/relationships/pivotCacheDefinition" Target="pivotCache/pivotCacheDefinition16.xml"/><Relationship Id="rId49" Type="http://schemas.openxmlformats.org/officeDocument/2006/relationships/customXml" Target="../customXml/item12.xml"/><Relationship Id="rId114" Type="http://schemas.openxmlformats.org/officeDocument/2006/relationships/customXml" Target="../customXml/item77.xml"/><Relationship Id="rId119" Type="http://schemas.openxmlformats.org/officeDocument/2006/relationships/customXml" Target="../customXml/item82.xml"/><Relationship Id="rId44" Type="http://schemas.openxmlformats.org/officeDocument/2006/relationships/customXml" Target="../customXml/item7.xml"/><Relationship Id="rId60" Type="http://schemas.openxmlformats.org/officeDocument/2006/relationships/customXml" Target="../customXml/item23.xml"/><Relationship Id="rId65" Type="http://schemas.openxmlformats.org/officeDocument/2006/relationships/customXml" Target="../customXml/item28.xml"/><Relationship Id="rId81" Type="http://schemas.openxmlformats.org/officeDocument/2006/relationships/customXml" Target="../customXml/item44.xml"/><Relationship Id="rId86" Type="http://schemas.openxmlformats.org/officeDocument/2006/relationships/customXml" Target="../customXml/item49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9" Type="http://schemas.openxmlformats.org/officeDocument/2006/relationships/customXml" Target="../customXml/item2.xml"/><Relationship Id="rId109" Type="http://schemas.openxmlformats.org/officeDocument/2006/relationships/customXml" Target="../customXml/item72.xml"/><Relationship Id="rId34" Type="http://schemas.openxmlformats.org/officeDocument/2006/relationships/sharedStrings" Target="sharedStrings.xml"/><Relationship Id="rId50" Type="http://schemas.openxmlformats.org/officeDocument/2006/relationships/customXml" Target="../customXml/item13.xml"/><Relationship Id="rId55" Type="http://schemas.openxmlformats.org/officeDocument/2006/relationships/customXml" Target="../customXml/item18.xml"/><Relationship Id="rId76" Type="http://schemas.openxmlformats.org/officeDocument/2006/relationships/customXml" Target="../customXml/item39.xml"/><Relationship Id="rId97" Type="http://schemas.openxmlformats.org/officeDocument/2006/relationships/customXml" Target="../customXml/item60.xml"/><Relationship Id="rId104" Type="http://schemas.openxmlformats.org/officeDocument/2006/relationships/customXml" Target="../customXml/item67.xml"/><Relationship Id="rId120" Type="http://schemas.openxmlformats.org/officeDocument/2006/relationships/customXml" Target="../customXml/item83.xml"/><Relationship Id="rId125" Type="http://schemas.openxmlformats.org/officeDocument/2006/relationships/customXml" Target="../customXml/item88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4.xml"/><Relationship Id="rId92" Type="http://schemas.openxmlformats.org/officeDocument/2006/relationships/customXml" Target="../customXml/item55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7.xml"/><Relationship Id="rId24" Type="http://schemas.openxmlformats.org/officeDocument/2006/relationships/pivotCacheDefinition" Target="pivotCache/pivotCacheDefinition12.xml"/><Relationship Id="rId40" Type="http://schemas.openxmlformats.org/officeDocument/2006/relationships/customXml" Target="../customXml/item3.xml"/><Relationship Id="rId45" Type="http://schemas.openxmlformats.org/officeDocument/2006/relationships/customXml" Target="../customXml/item8.xml"/><Relationship Id="rId66" Type="http://schemas.openxmlformats.org/officeDocument/2006/relationships/customXml" Target="../customXml/item29.xml"/><Relationship Id="rId87" Type="http://schemas.openxmlformats.org/officeDocument/2006/relationships/customXml" Target="../customXml/item50.xml"/><Relationship Id="rId110" Type="http://schemas.openxmlformats.org/officeDocument/2006/relationships/customXml" Target="../customXml/item73.xml"/><Relationship Id="rId115" Type="http://schemas.openxmlformats.org/officeDocument/2006/relationships/customXml" Target="../customXml/item78.xml"/><Relationship Id="rId61" Type="http://schemas.openxmlformats.org/officeDocument/2006/relationships/customXml" Target="../customXml/item24.xml"/><Relationship Id="rId82" Type="http://schemas.openxmlformats.org/officeDocument/2006/relationships/customXml" Target="../customXml/item45.xml"/><Relationship Id="rId19" Type="http://schemas.openxmlformats.org/officeDocument/2006/relationships/pivotCacheDefinition" Target="pivotCache/pivotCacheDefinition7.xml"/><Relationship Id="rId14" Type="http://schemas.openxmlformats.org/officeDocument/2006/relationships/pivotCacheDefinition" Target="pivotCache/pivotCacheDefinition2.xml"/><Relationship Id="rId30" Type="http://schemas.openxmlformats.org/officeDocument/2006/relationships/pivotCacheDefinition" Target="pivotCache/pivotCacheDefinition18.xml"/><Relationship Id="rId35" Type="http://schemas.openxmlformats.org/officeDocument/2006/relationships/sheetMetadata" Target="metadata.xml"/><Relationship Id="rId56" Type="http://schemas.openxmlformats.org/officeDocument/2006/relationships/customXml" Target="../customXml/item19.xml"/><Relationship Id="rId77" Type="http://schemas.openxmlformats.org/officeDocument/2006/relationships/customXml" Target="../customXml/item40.xml"/><Relationship Id="rId100" Type="http://schemas.openxmlformats.org/officeDocument/2006/relationships/customXml" Target="../customXml/item63.xml"/><Relationship Id="rId105" Type="http://schemas.openxmlformats.org/officeDocument/2006/relationships/customXml" Target="../customXml/item68.xml"/><Relationship Id="rId126" Type="http://schemas.openxmlformats.org/officeDocument/2006/relationships/customXml" Target="../customXml/item89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4.xml"/><Relationship Id="rId72" Type="http://schemas.openxmlformats.org/officeDocument/2006/relationships/customXml" Target="../customXml/item35.xml"/><Relationship Id="rId93" Type="http://schemas.openxmlformats.org/officeDocument/2006/relationships/customXml" Target="../customXml/item56.xml"/><Relationship Id="rId98" Type="http://schemas.openxmlformats.org/officeDocument/2006/relationships/customXml" Target="../customXml/item61.xml"/><Relationship Id="rId121" Type="http://schemas.openxmlformats.org/officeDocument/2006/relationships/customXml" Target="../customXml/item84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3.xml"/><Relationship Id="rId46" Type="http://schemas.openxmlformats.org/officeDocument/2006/relationships/customXml" Target="../customXml/item9.xml"/><Relationship Id="rId67" Type="http://schemas.openxmlformats.org/officeDocument/2006/relationships/customXml" Target="../customXml/item30.xml"/><Relationship Id="rId116" Type="http://schemas.openxmlformats.org/officeDocument/2006/relationships/customXml" Target="../customXml/item79.xml"/><Relationship Id="rId20" Type="http://schemas.openxmlformats.org/officeDocument/2006/relationships/pivotCacheDefinition" Target="pivotCache/pivotCacheDefinition8.xml"/><Relationship Id="rId41" Type="http://schemas.openxmlformats.org/officeDocument/2006/relationships/customXml" Target="../customXml/item4.xml"/><Relationship Id="rId62" Type="http://schemas.openxmlformats.org/officeDocument/2006/relationships/customXml" Target="../customXml/item25.xml"/><Relationship Id="rId83" Type="http://schemas.openxmlformats.org/officeDocument/2006/relationships/customXml" Target="../customXml/item46.xml"/><Relationship Id="rId88" Type="http://schemas.openxmlformats.org/officeDocument/2006/relationships/customXml" Target="../customXml/item51.xml"/><Relationship Id="rId111" Type="http://schemas.openxmlformats.org/officeDocument/2006/relationships/customXml" Target="../customXml/item74.xml"/><Relationship Id="rId15" Type="http://schemas.openxmlformats.org/officeDocument/2006/relationships/pivotCacheDefinition" Target="pivotCache/pivotCacheDefinition3.xml"/><Relationship Id="rId36" Type="http://schemas.openxmlformats.org/officeDocument/2006/relationships/powerPivotData" Target="model/item.data"/><Relationship Id="rId57" Type="http://schemas.openxmlformats.org/officeDocument/2006/relationships/customXml" Target="../customXml/item20.xml"/><Relationship Id="rId106" Type="http://schemas.openxmlformats.org/officeDocument/2006/relationships/customXml" Target="../customXml/item69.xml"/><Relationship Id="rId127" Type="http://schemas.openxmlformats.org/officeDocument/2006/relationships/customXml" Target="../customXml/item90.xml"/><Relationship Id="rId10" Type="http://schemas.openxmlformats.org/officeDocument/2006/relationships/worksheet" Target="worksheets/sheet10.xml"/><Relationship Id="rId31" Type="http://schemas.openxmlformats.org/officeDocument/2006/relationships/theme" Target="theme/theme1.xml"/><Relationship Id="rId52" Type="http://schemas.openxmlformats.org/officeDocument/2006/relationships/customXml" Target="../customXml/item15.xml"/><Relationship Id="rId73" Type="http://schemas.openxmlformats.org/officeDocument/2006/relationships/customXml" Target="../customXml/item36.xml"/><Relationship Id="rId78" Type="http://schemas.openxmlformats.org/officeDocument/2006/relationships/customXml" Target="../customXml/item41.xml"/><Relationship Id="rId94" Type="http://schemas.openxmlformats.org/officeDocument/2006/relationships/customXml" Target="../customXml/item57.xml"/><Relationship Id="rId99" Type="http://schemas.openxmlformats.org/officeDocument/2006/relationships/customXml" Target="../customXml/item62.xml"/><Relationship Id="rId101" Type="http://schemas.openxmlformats.org/officeDocument/2006/relationships/customXml" Target="../customXml/item64.xml"/><Relationship Id="rId122" Type="http://schemas.openxmlformats.org/officeDocument/2006/relationships/customXml" Target="../customXml/item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5169.577884722225" createdVersion="8" refreshedVersion="6" minRefreshableVersion="3" recordCount="0" supportSubquery="1" supportAdvancedDrill="1">
  <cacheSource type="external" connectionId="3"/>
  <cacheFields count="10">
    <cacheField name="[BazaZaUpit].[PRIHODI BROJ I NAZIV 1].[PRIHODI BROJ I NAZIV 1]" caption="PRIHODI BROJ I NAZIV 1" numFmtId="0" hierarchy="1" level="1">
      <sharedItems containsSemiMixedTypes="0" containsNonDate="0" containsString="0"/>
    </cacheField>
    <cacheField name="[BazaZaUpit].[IZVOR SIFRA I NAZIV 2].[IZVOR SIFRA I NAZIV 2]" caption="IZVOR SIFRA I NAZIV 2" numFmtId="0" hierarchy="24" level="1">
      <sharedItems count="3">
        <s v="IZVOR 11 OPĆI PRIHODI I PRIMICI"/>
        <s v="IZVOR 31 VLASTITI PRIHODI"/>
        <s v="IZVOR 5761 FOND SOLIDARNOSTI EU - potres ožujak 2020."/>
      </sharedItems>
    </cacheField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7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2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3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4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5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6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0462966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5" level="1">
      <sharedItems count="1">
        <s v="8 Primici od financijske imovine i zaduživanja"/>
      </sharedItems>
    </cacheField>
    <cacheField name="[Measures].[IZVORNI Plan za 2023 EUR]" caption="IZVORNI Plan za 2023 EUR" numFmtId="0" hierarchy="51" level="32767"/>
    <cacheField name="[Measures].[Izvršenje 01.01-30.06.2022 EUR]" caption="Izvršenje 01.01-30.06.2022 EUR" numFmtId="0" hierarchy="55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2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1851851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5" level="1">
      <sharedItems count="1">
        <s v="5 Izdaci za financijsku imovinu i otplate zajmova"/>
      </sharedItems>
    </cacheField>
    <cacheField name="[Measures].[IZVORNI Plan za 2023 EUR]" caption="IZVORNI Plan za 2023 EUR" numFmtId="0" hierarchy="51" level="32767"/>
    <cacheField name="[Measures].[Izvršenje 01.01-30.06.2022 EUR]" caption="Izvršenje 01.01-30.06.2022 EUR" numFmtId="0" hierarchy="55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2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3356483" createdVersion="8" refreshedVersion="6" minRefreshableVersion="3" recordCount="0" supportSubquery="1" supportAdvancedDrill="1">
  <cacheSource type="external" connectionId="3"/>
  <cacheFields count="8">
    <cacheField name="[BazaZaUpit].[Konto Broj i Naziv 1].[Konto Broj i Naziv 1]" caption="Konto Broj i Naziv 1" numFmtId="0" hierarchy="25" level="1">
      <sharedItems count="1">
        <s v="9 PRIJENOS I DONOS"/>
      </sharedItems>
    </cacheField>
    <cacheField name="[BazaZaUpit].[Konto Broj i Naziv 4].[Konto Broj i Naziv 4]" caption="Konto Broj i Naziv 4" numFmtId="0" hierarchy="28" level="1">
      <sharedItems count="1">
        <s v="9211 PRIJENOS SREDSTAVA IZ PRETHODNE GODINE"/>
      </sharedItems>
    </cacheField>
    <cacheField name="[Measures].[IZVORNI Plan za 2023 EUR 9211 Prij. sred. iz Preth.]" caption="IZVORNI Plan za 2023 EUR 9211 Prij. sred. iz Preth." numFmtId="0" hierarchy="52" level="32767"/>
    <cacheField name="[Measures].[Izvršenje 01.01-30.06.2022 EUR 9211 Prij. sred. iz Preth.]" caption="Izvršenje 01.01-30.06.2022 EUR 9211 Prij. sred. iz Preth." numFmtId="0" hierarchy="56" level="32767"/>
    <cacheField name="[Measures].[IZVORNI/TEKUĆI Plan za 2023. EUR 9211 Prij. sred. iz Preth.]" caption="IZVORNI/TEKUĆI Plan za 2023. EUR 9211 Prij. sred. iz Preth." numFmtId="0" hierarchy="60" level="32767"/>
    <cacheField name="[Measures].[Izvršenje 01.01-30.06.2023. EUR 9211 Prij. sred. iz Preth.]" caption="Izvršenje 01.01-30.06.2023. EUR 9211 Prij. sred. iz Preth." numFmtId="0" hierarchy="63" level="32767"/>
    <cacheField name="[Measures].[Indeks (Izv 01.01-30.06.2023 / Izv 01.01-30.06.2022) Prij. sres. iz Preth.]" caption="Indeks (Izv 01.01-30.06.2023 / Izv 01.01-30.06.2022) Prij. sres. iz Preth." numFmtId="0" hierarchy="67" level="32767"/>
    <cacheField name="[Measures].[Indeks (Izv 01.01-30.06.2023 / IZVORNI TEKUĆI PLAN za 2023) Prij. sred. iz Preth.]" caption="Indeks (Izv 01.01-30.06.2023 / IZVORNI TEKUĆI PLAN za 2023) Prij. sred. iz Preth." numFmtId="0" hierarchy="71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 oneField="1">
      <fieldsUsage count="1">
        <fieldUsage x="2"/>
      </fieldsUsage>
    </cacheHierarchy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 oneField="1">
      <fieldsUsage count="1">
        <fieldUsage x="3"/>
      </fieldsUsage>
    </cacheHierarchy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 oneField="1">
      <fieldsUsage count="1">
        <fieldUsage x="4"/>
      </fieldsUsage>
    </cacheHierarchy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 oneField="1">
      <fieldsUsage count="1">
        <fieldUsage x="5"/>
      </fieldsUsage>
    </cacheHierarchy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 oneField="1">
      <fieldsUsage count="1">
        <fieldUsage x="6"/>
      </fieldsUsage>
    </cacheHierarchy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 oneField="1">
      <fieldsUsage count="1">
        <fieldUsage x="7"/>
      </fieldsUsage>
    </cacheHierarchy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4513892" createdVersion="8" refreshedVersion="6" minRefreshableVersion="3" recordCount="0" supportSubquery="1" supportAdvancedDrill="1">
  <cacheSource type="external" connectionId="3"/>
  <cacheFields count="8">
    <cacheField name="[BazaZaUpit].[Konto Broj i Naziv 1].[Konto Broj i Naziv 1]" caption="Konto Broj i Naziv 1" numFmtId="0" hierarchy="25" level="1">
      <sharedItems count="1">
        <s v="9 PRIJENOS I DONOS"/>
      </sharedItems>
    </cacheField>
    <cacheField name="[BazaZaUpit].[Konto Broj i Naziv 4].[Konto Broj i Naziv 4]" caption="Konto Broj i Naziv 4" numFmtId="0" hierarchy="28" level="1">
      <sharedItems count="2">
        <s v="9212 PRIJENOS SREDSTAVA U SLJEDEĆU GODINU"/>
        <s v="9211 PRIJENOS SREDSTAVA IZ PRETHODNE GODINE" u="1"/>
      </sharedItems>
    </cacheField>
    <cacheField name="[Measures].[IZVORNI Plan za 2023 EUR 9212 Prij. sred. u Sljed. god.]" caption="IZVORNI Plan za 2023 EUR 9212 Prij. sred. u Sljed. god." numFmtId="0" hierarchy="53" level="32767"/>
    <cacheField name="[Measures].[Izvršenje 01.01-30.06.2022 EUR 9212 Prij. sred. u Sljed. god.]" caption="Izvršenje 01.01-30.06.2022 EUR 9212 Prij. sred. u Sljed. god." numFmtId="0" hierarchy="57" level="32767"/>
    <cacheField name="[Measures].[IZVORNI/TEKUĆI Plan za 2023. EUR 9212 Prij. sred. u Sljed. god.]" caption="IZVORNI/TEKUĆI Plan za 2023. EUR 9212 Prij. sred. u Sljed. god." numFmtId="0" hierarchy="61" level="32767"/>
    <cacheField name="[Measures].[Izvršenje 01.01-30.06.2023. EUR 9212 Prij. sred. u Sljed. god.]" caption="Izvršenje 01.01-30.06.2023. EUR 9212 Prij. sred. u Sljed. god." numFmtId="0" hierarchy="64" level="32767"/>
    <cacheField name="[Measures].[Indeks (Izv 01.01-30.06.2023 / Izv 01.01-30.06.2022) Prij. sres. u Sljed. god.]" caption="Indeks (Izv 01.01-30.06.2023 / Izv 01.01-30.06.2022) Prij. sres. u Sljed. god." numFmtId="0" hierarchy="68" level="32767"/>
    <cacheField name="[Measures].[Indeks (Izv 01.01-30.06.2023 / IZVORNI TEKUĆI PLAN za 2023) Prij. sres. u Sljed. god.]" caption="Indeks (Izv 01.01-30.06.2023 / IZVORNI TEKUĆI PLAN za 2023) Prij. sres. u Sljed. god." numFmtId="0" hierarchy="72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 oneField="1">
      <fieldsUsage count="1">
        <fieldUsage x="2"/>
      </fieldsUsage>
    </cacheHierarchy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 oneField="1">
      <fieldsUsage count="1">
        <fieldUsage x="3"/>
      </fieldsUsage>
    </cacheHierarchy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 oneField="1">
      <fieldsUsage count="1">
        <fieldUsage x="4"/>
      </fieldsUsage>
    </cacheHierarchy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 oneField="1">
      <fieldsUsage count="1">
        <fieldUsage x="5"/>
      </fieldsUsage>
    </cacheHierarchy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 oneField="1">
      <fieldsUsage count="1">
        <fieldUsage x="6"/>
      </fieldsUsage>
    </cacheHierarchy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 oneField="1">
      <fieldsUsage count="1">
        <fieldUsage x="7"/>
      </fieldsUsage>
    </cacheHierarchy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5902777" createdVersion="8" refreshedVersion="6" minRefreshableVersion="3" recordCount="0" supportSubquery="1" supportAdvancedDrill="1">
  <cacheSource type="external" connectionId="3"/>
  <cacheFields count="10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ntainsNonDate="0"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IZVOR SIFRA I NAZIV 2].[IZVOR SIFRA I NAZIV 2]" caption="IZVOR SIFRA I NAZIV 2" numFmtId="0" hierarchy="24" level="1">
      <sharedItems count="3">
        <s v="IZVOR 11 OPĆI PRIHODI I PRIMICI"/>
        <s v="IZVOR 31 VLASTITI PRIHODI"/>
        <s v="IZVOR 5761 FOND SOLIDARNOSTI EU - potres ožujak 2020.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7407409" createdVersion="8" refreshedVersion="6" minRefreshableVersion="3" recordCount="0" supportSubquery="1" supportAdvancedDrill="1">
  <cacheSource type="external" connectionId="3"/>
  <cacheFields count="10"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  <cacheField name="[BazaZaUpit].[GLAVA].[GLAVA]" caption="GLAVA" numFmtId="0" hierarchy="20" level="1">
      <sharedItems count="1">
        <s v="GLAVA 18505"/>
      </sharedItems>
    </cacheField>
    <cacheField name="[BazaZaUpit].[GLAVNI PROGRAM].[GLAVNI PROGRAM]" caption="GLAVNI PROGRAM" numFmtId="0" hierarchy="21" level="1">
      <sharedItems count="1">
        <s v="22 FINANCIJSKI I FISKALNI SUSTAV"/>
      </sharedItems>
    </cacheField>
    <cacheField name="[BazaZaUpit].[PROGRAM].[PROGRAM]" caption="PROGRAM" numFmtId="0" hierarchy="22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4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3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Kristina Ivancic" refreshedDate="45169.57790960648" createdVersion="8" refreshedVersion="6" minRefreshableVersion="3" recordCount="0" supportSubquery="1" supportAdvancedDrill="1">
  <cacheSource type="external" connectionId="3"/>
  <cacheFields count="13"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  <cacheField name="[BazaZaUpit].[GLAVA].[GLAVA]" caption="GLAVA" numFmtId="0" hierarchy="20" level="1">
      <sharedItems count="1">
        <s v="GLAVA 18505"/>
      </sharedItems>
    </cacheField>
    <cacheField name="[BazaZaUpit].[GLAVNI PROGRAM].[GLAVNI PROGRAM]" caption="GLAVNI PROGRAM" numFmtId="0" hierarchy="21" level="1">
      <sharedItems count="1">
        <s v="22 FINANCIJSKI I FISKALNI SUSTAV"/>
      </sharedItems>
    </cacheField>
    <cacheField name="[BazaZaUpit].[PROGRAM].[PROGRAM]" caption="PROGRAM" numFmtId="0" hierarchy="22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3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6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34 Financijski rashodi"/>
        <s v="41 Rashodi za nabavu neproizvedene dugotrajne imovine" u="1"/>
      </sharedItems>
    </cacheField>
    <cacheField name="[BazaZaUpit].[Konto Broj i Naziv 4].[Konto Broj i Naziv 4]" caption="Konto Broj i Naziv 4" numFmtId="0" hierarchy="28" level="1">
      <sharedItems count="34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4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1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3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0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1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2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Kristina Ivancic" refreshedDate="45170.600530555559" createdVersion="8" refreshedVersion="6" minRefreshableVersion="3" recordCount="0" supportSubquery="1" supportAdvancedDrill="1">
  <cacheSource type="external" connectionId="3"/>
  <cacheFields count="11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3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</sharedItems>
    </cacheField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PRIHODI BROJ I NAZIV 3].[PRIHODI BROJ I NAZIV 3]" caption="PRIHODI BROJ I NAZIV 3" numFmtId="0" hierarchy="3" level="1">
      <sharedItems count="3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4">
        <s v="6324 Kapitalne pomoći od institucija i tijela  EU"/>
        <s v="6615 Prihodi od pruženih usluga"/>
        <s v="6711 Prihodi iz nadležnog proračuna za financiranje rashoda poslovanja"/>
        <s v="6712 Prihodi iz nadležnog proračuna za financiranje rashoda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7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2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3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4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5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6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Kristina Ivancic" refreshedDate="45170.602758680558" createdVersion="8" refreshedVersion="6" minRefreshableVersion="3" recordCount="0" supportSubquery="1" supportAdvancedDrill="1">
  <cacheSource type="external" connectionId="3"/>
  <cacheFields count="11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26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27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72 Ostale naknade građanima i kućanstvima iz proračuna"/>
        <s v="412 Nematerijalna imovina"/>
        <s v="422 Postrojenja i oprema"/>
        <s v="423 Prijevozna sredstva"/>
        <s v="451 Dodatna ulaganja na građevinskim objektima"/>
      </sharedItems>
    </cacheField>
    <cacheField name="[BazaZaUpit].[Konto Broj i Naziv 4].[Konto Broj i Naziv 4]" caption="Konto Broj i Naziv 4" numFmtId="0" hierarchy="28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9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5169.57788715278" createdVersion="8" refreshedVersion="6" minRefreshableVersion="3" recordCount="0" supportSubquery="1" supportAdvancedDrill="1">
  <cacheSource type="external" connectionId="3"/>
  <cacheFields count="16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  <cacheField name="[BazaZaUpit].[GLAVA].[GLAVA]" caption="GLAVA" numFmtId="0" hierarchy="20" level="1">
      <sharedItems count="1">
        <s v="GLAVA 18505"/>
      </sharedItems>
    </cacheField>
    <cacheField name="[BazaZaUpit].[GLAVNI PROGRAM].[GLAVNI PROGRAM]" caption="GLAVNI PROGRAM" numFmtId="0" hierarchy="21" level="1">
      <sharedItems count="1">
        <s v="22 FINANCIJSKI I FISKALNI SUSTAV"/>
      </sharedItems>
    </cacheField>
    <cacheField name="[BazaZaUpit].[PROGRAM].[PROGRAM]" caption="PROGRAM" numFmtId="0" hierarchy="22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3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6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27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</sharedItems>
    </cacheField>
    <cacheField name="[BazaZaUpit].[Konto Broj i Naziv 4].[Konto Broj i Naziv 4]" caption="Konto Broj i Naziv 4" numFmtId="0" hierarchy="28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BazaZaUpit].[IZVOR SIFRA I NAZIV 2].[IZVOR SIFRA I NAZIV 2]" caption="IZVOR SIFRA I NAZIV 2" numFmtId="0" hierarchy="24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4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5169.577888310188" createdVersion="8" refreshedVersion="6" minRefreshableVersion="3" recordCount="0" supportSubquery="1" supportAdvancedDrill="1">
  <cacheSource type="external" connectionId="3"/>
  <cacheFields count="12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  <cacheField name="[BazaZaUpit].[GLAVA].[GLAVA]" caption="GLAVA" numFmtId="0" hierarchy="20" level="1">
      <sharedItems count="1">
        <s v="GLAVA 18505"/>
      </sharedItems>
    </cacheField>
    <cacheField name="[BazaZaUpit].[GLAVNI PROGRAM].[GLAVNI PROGRAM]" caption="GLAVNI PROGRAM" numFmtId="0" hierarchy="21" level="1">
      <sharedItems count="1">
        <s v="22 FINANCIJSKI I FISKALNI SUSTAV"/>
      </sharedItems>
    </cacheField>
    <cacheField name="[BazaZaUpit].[PROGRAM].[PROGRAM]" caption="PROGRAM" numFmtId="0" hierarchy="22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4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0162036" createdVersion="8" refreshedVersion="6" minRefreshableVersion="3" recordCount="0" supportSubquery="1" supportAdvancedDrill="1">
  <cacheSource type="external" connectionId="3"/>
  <cacheFields count="15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RAZDJEL].[RAZDJEL]" caption="RAZDJEL" numFmtId="0" hierarchy="19" level="1">
      <sharedItems count="1">
        <s v="RAZDJEL 185 DRŽAVNI URED ZA REVIZIJU"/>
      </sharedItems>
    </cacheField>
    <cacheField name="[BazaZaUpit].[GLAVA].[GLAVA]" caption="GLAVA" numFmtId="0" hierarchy="20" level="1">
      <sharedItems count="1">
        <s v="GLAVA 18505"/>
      </sharedItems>
    </cacheField>
    <cacheField name="[BazaZaUpit].[GLAVNI PROGRAM].[GLAVNI PROGRAM]" caption="GLAVNI PROGRAM" numFmtId="0" hierarchy="21" level="1">
      <sharedItems count="1">
        <s v="22 FINANCIJSKI I FISKALNI SUSTAV"/>
      </sharedItems>
    </cacheField>
    <cacheField name="[BazaZaUpit].[PROGRAM].[PROGRAM]" caption="PROGRAM" numFmtId="0" hierarchy="22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3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6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27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28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4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1203706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ORNI Plan za 2023 EUR]" caption="IZVORNI Plan za 2023 EUR" numFmtId="0" hierarchy="51" level="32767"/>
    <cacheField name="[Measures].[Izvršenje 01.01-30.06.2022 EUR]" caption="Izvršenje 01.01-30.06.2022 EUR" numFmtId="0" hierarchy="55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  <cacheField name="[BazaZaUpit].[Konto Broj i Naziv 1].[Konto Broj i Naziv 1]" caption="Konto Broj i Naziv 1" numFmtId="0" hierarchy="25" level="1">
      <sharedItems count="1">
        <s v="5 Izdaci za financijsku imovinu i otplate zajmova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2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2361114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ORNI Plan za 2023 EUR]" caption="IZVORNI Plan za 2023 EUR" numFmtId="0" hierarchy="51" level="32767"/>
    <cacheField name="[Measures].[Izvršenje 01.01-30.06.2022 EUR]" caption="Izvršenje 01.01-30.06.2022 EUR" numFmtId="0" hierarchy="55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  <cacheField name="[BazaZaUpit].[Konto Broj i Naziv 1].[Konto Broj i Naziv 1]" caption="Konto Broj i Naziv 1" numFmtId="0" hierarchy="25" level="1">
      <sharedItems count="1">
        <s v="8 Primici od financijske imovine i zaduživanja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2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4097223" createdVersion="8" refreshedVersion="6" minRefreshableVersion="3" recordCount="0" supportSubquery="1" supportAdvancedDrill="1">
  <cacheSource type="external" connectionId="3"/>
  <cacheFields count="9">
    <cacheField name="[Measures].[Izvršenje 01.01-30.06.2022 EUR FILTER]" caption="Izvršenje 01.01-30.06.2022 EUR FILTER" numFmtId="0" hierarchy="58" level="32767"/>
    <cacheField name="[Measures].[IZVORNI/TEKUĆI Plan za 2023. EUR FILTER]" caption="IZVORNI/TEKUĆI Plan za 2023. EUR FILTER" numFmtId="0" hierarchy="62" level="32767"/>
    <cacheField name="[Measures].[Izvršenje 01.01-30.06.2023. EUR FILTER]" caption="Izvršenje 01.01-30.06.2023. EUR FILTER" numFmtId="0" hierarchy="65" level="32767"/>
    <cacheField name="[Measures].[Indeks (Izv 01.01-30.06.2023 / Izv 01.01-30.06.2022) FILTER]" caption="Indeks (Izv 01.01-30.06.2023 / Izv 01.01-30.06.2022) FILTER" numFmtId="0" hierarchy="69" level="32767"/>
    <cacheField name="[Measures].[Indeks (Izv 01.01-30.06.2023 / IZVORNI TEKUĆI PLAN za 2023) FILTER]" caption="Indeks (Izv 01.01-30.06.2023 / IZVORNI TEKUĆI PLAN za 2023) FILTER" numFmtId="0" hierarchy="73" level="32767"/>
    <cacheField name="[Measures].[IZVORNI Plan za 2023 EUR FILTER]" caption="IZVORNI Plan za 2023 EUR FILTER" numFmtId="0" hierarchy="54" level="32767"/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 oneField="1">
      <fieldsUsage count="1">
        <fieldUsage x="5"/>
      </fieldsUsage>
    </cacheHierarchy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 oneField="1">
      <fieldsUsage count="1">
        <fieldUsage x="0"/>
      </fieldsUsage>
    </cacheHierarchy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 oneField="1">
      <fieldsUsage count="1">
        <fieldUsage x="1"/>
      </fieldsUsage>
    </cacheHierarchy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 oneField="1">
      <fieldsUsage count="1">
        <fieldUsage x="2"/>
      </fieldsUsage>
    </cacheHierarchy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 oneField="1">
      <fieldsUsage count="1">
        <fieldUsage x="3"/>
      </fieldsUsage>
    </cacheHierarchy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 oneField="1">
      <fieldsUsage count="1">
        <fieldUsage x="4"/>
      </fieldsUsage>
    </cacheHierarchy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8263888" createdVersion="8" refreshedVersion="6" minRefreshableVersion="3" recordCount="0" supportSubquery="1" supportAdvancedDrill="1">
  <cacheSource type="external" connectionId="3"/>
  <cacheFields count="7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ORNI Plan za 2023 EUR]" caption="IZVORNI Plan za 2023 EUR" numFmtId="0" hierarchy="51" level="32767"/>
    <cacheField name="[Measures].[Izvršenje 01.01-30.06.2022 EUR]" caption="Izvršenje 01.01-30.06.2022 EUR" numFmtId="0" hierarchy="55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1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2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Kristina Ivancic" refreshedDate="45169.577899305557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cijske imovine"/>
      </sharedItems>
    </cacheField>
    <cacheField name="[BazaZaUpit].[Konto Broj i Naziv 1].[Konto Broj i Naziv 1]" caption="Konto Broj i Naziv 1" numFmtId="0" hierarchy="25" level="1">
      <sharedItems count="2">
        <s v="3 Rashodi poslovanja"/>
        <s v="4 Rashodi za nabavu nefinancijske imovine"/>
      </sharedItems>
    </cacheField>
    <cacheField name="[Measures].[IZVORNI Plan za 2023 EUR]" caption="IZVORNI Plan za 2023 EUR" numFmtId="0" hierarchy="51" level="32767"/>
    <cacheField name="[Measures].[IZVORNI/TEKUĆI Plan za 2023. EUR]" caption="IZVORNI/TEKUĆI Plan za 2023. EUR" numFmtId="0" hierarchy="59" level="32767"/>
    <cacheField name="[Measures].[Izvršenje 01.01-30.06.2023 EUR]" caption="Izvršenje 01.01-30.06.2023 EUR" numFmtId="0" hierarchy="76" level="32767"/>
    <cacheField name="[Measures].[Indeks (Izv 01.01-30.06.2023 / Izv 01.01-30.06.2022)]" caption="Indeks (Izv 01.01-30.06.2023 / Izv 01.01-30.06.2022)" numFmtId="0" hierarchy="66" level="32767"/>
    <cacheField name="[Measures].[Indeks (Izv 01.01-30.06.2023 /IZVORNI TEKUĆI PLAN za 2023)]" caption="Indeks (Izv 01.01-30.06.2023 /IZVORNI TEKUĆI PLAN za 2023)" numFmtId="0" hierarchy="70" level="32767"/>
    <cacheField name="[Measures].[Izvršenje 01.01-30.06.2022 EUR]" caption="Izvršenje 01.01-30.06.2022 EUR" numFmtId="0" hierarchy="55" level="32767"/>
  </cacheFields>
  <cacheHierarchies count="79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za 2022. EUR]" caption="Izvršenje za 2022. EUR" attribute="1" defaultMemberUniqueName="[BazaZaUpit].[Izvršenje za 2022. EUR].[All]" allUniqueName="[BazaZaUpit].[Izvršenje za 2022. EUR].[All]" dimensionUniqueName="[BazaZaUpit]" displayFolder="" count="0" memberValueDatatype="5" unbalanced="0"/>
    <cacheHierarchy uniqueName="[BazaZaUpit].[IZVORNI           Plan za 2023. EUR]" caption="IZVORNI           Plan za 2023. EUR" attribute="1" defaultMemberUniqueName="[BazaZaUpit].[IZVORNI           Plan za 2023. EUR].[All]" allUniqueName="[BazaZaUpit].[IZVORNI           Plan za 2023. EUR].[All]" dimensionUniqueName="[BazaZaUpit]" displayFolder="" count="0" memberValueDatatype="5" unbalanced="0"/>
    <cacheHierarchy uniqueName="[BazaZaUpit].[Izvršenje za 2023. EUR]" caption="Izvršenje za 2023. EUR" attribute="1" defaultMemberUniqueName="[BazaZaUpit].[Izvršenje za 2023. EUR].[All]" allUniqueName="[BazaZaUpit].[Izvršenje za 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Indeks]" caption="Indeks" attribute="1" defaultMemberUniqueName="[BazaZaUpit].[Indeks].[All]" allUniqueName="[BazaZaUpit].[Indeks].[All]" dimensionUniqueName="[BazaZaUpit]" displayFolder="" count="0" memberValueDatatype="5" unbalanced="0"/>
    <cacheHierarchy uniqueName="[BazaZaUpit].[Indeks2]" caption="Indeks2" attribute="1" defaultMemberUniqueName="[BazaZaUpit].[Indeks2].[All]" allUniqueName="[BazaZaUpit].[Indeks2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Zbroj resursa IZVORNI           Plan za 2023. EUR]" caption="Zbroj resursa IZVORNI           Plan za 2023. EUR" measure="1" displayFolder="" measureGroup="BazaZaUpit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 oneField="1">
      <fieldsUsage count="1">
        <fieldUsage x="2"/>
      </fieldsUsage>
    </cacheHierarchy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 oneField="1">
      <fieldsUsage count="1">
        <fieldUsage x="7"/>
      </fieldsUsage>
    </cacheHierarchy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3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 oneField="1">
      <fieldsUsage count="1">
        <fieldUsage x="5"/>
      </fieldsUsage>
    </cacheHierarchy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 oneField="1">
      <fieldsUsage count="1">
        <fieldUsage x="6"/>
      </fieldsUsage>
    </cacheHierarchy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pivotTable1.xml><?xml version="1.0" encoding="utf-8"?>
<pivotTableDefinition xmlns="http://schemas.openxmlformats.org/spreadsheetml/2006/main" name="SAZETAK_Prijenos" cacheId="11" applyNumberFormats="0" applyBorderFormats="0" applyFontFormats="0" applyPatternFormats="0" applyAlignmentFormats="0" applyWidthHeightFormats="1" dataCaption="Vrijednosti" grandTotalCaption="PRIHODI UKUPNO" tag="25b93dd0-b5b9-472c-a876-1af438649cab" updatedVersion="6" minRefreshableVersion="3" subtotalHiddenItems="1" rowGrandTotals="0" colGrandTotals="0" itemPrintTitles="1" createdVersion="8" indent="0" outline="1" outlineData="1" multipleFieldFilters="0">
  <location ref="A51:G52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3" subtotal="count" baseField="0" baseItem="0"/>
    <dataField fld="2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32">
    <format dxfId="1083">
      <pivotArea type="all" dataOnly="0" outline="0" fieldPosition="0"/>
    </format>
    <format dxfId="1082">
      <pivotArea dataOnly="0" labelOnly="1" grandRow="1" outline="0" fieldPosition="0"/>
    </format>
    <format dxfId="1081">
      <pivotArea type="all" dataOnly="0" outline="0" fieldPosition="0"/>
    </format>
    <format dxfId="1080">
      <pivotArea outline="0" collapsedLevelsAreSubtotals="1" fieldPosition="0"/>
    </format>
    <format dxfId="1079">
      <pivotArea dataOnly="0" labelOnly="1" grandRow="1" outline="0" fieldPosition="0"/>
    </format>
    <format dxfId="1078">
      <pivotArea grandRow="1" outline="0" collapsedLevelsAreSubtotals="1" fieldPosition="0"/>
    </format>
    <format dxfId="1077">
      <pivotArea grandRow="1" outline="0" collapsedLevelsAreSubtotals="1" fieldPosition="0"/>
    </format>
    <format dxfId="1076">
      <pivotArea type="all" dataOnly="0" outline="0" fieldPosition="0"/>
    </format>
    <format dxfId="1075">
      <pivotArea outline="0" collapsedLevelsAreSubtotals="1" fieldPosition="0"/>
    </format>
    <format dxfId="1074">
      <pivotArea field="1" type="button" dataOnly="0" labelOnly="1" outline="0" axis="axisRow" fieldPosition="0"/>
    </format>
    <format dxfId="1073">
      <pivotArea dataOnly="0" labelOnly="1" fieldPosition="0">
        <references count="1">
          <reference field="1" count="0"/>
        </references>
      </pivotArea>
    </format>
    <format dxfId="1072">
      <pivotArea outline="0" collapsedLevelsAreSubtotals="1" fieldPosition="0"/>
    </format>
    <format dxfId="1071">
      <pivotArea type="all" dataOnly="0" outline="0" fieldPosition="0"/>
    </format>
    <format dxfId="1070">
      <pivotArea outline="0" collapsedLevelsAreSubtotals="1" fieldPosition="0"/>
    </format>
    <format dxfId="1069">
      <pivotArea field="1" type="button" dataOnly="0" labelOnly="1" outline="0" axis="axisRow" fieldPosition="0"/>
    </format>
    <format dxfId="1068">
      <pivotArea dataOnly="0" labelOnly="1" fieldPosition="0">
        <references count="1">
          <reference field="1" count="0"/>
        </references>
      </pivotArea>
    </format>
    <format dxfId="1067">
      <pivotArea outline="0" collapsedLevelsAreSubtotals="1" fieldPosition="0"/>
    </format>
    <format dxfId="1066">
      <pivotArea type="all" dataOnly="0" outline="0" fieldPosition="0"/>
    </format>
    <format dxfId="1065">
      <pivotArea outline="0" collapsedLevelsAreSubtotals="1" fieldPosition="0"/>
    </format>
    <format dxfId="1064">
      <pivotArea field="1" type="button" dataOnly="0" labelOnly="1" outline="0" axis="axisRow" fieldPosition="0"/>
    </format>
    <format dxfId="1063">
      <pivotArea dataOnly="0" labelOnly="1" fieldPosition="0">
        <references count="1">
          <reference field="1" count="0"/>
        </references>
      </pivotArea>
    </format>
    <format dxfId="1062">
      <pivotArea type="all" dataOnly="0" outline="0" fieldPosition="0"/>
    </format>
    <format dxfId="106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060">
      <pivotArea type="all" dataOnly="0" outline="0" fieldPosition="0"/>
    </format>
    <format dxfId="1059">
      <pivotArea outline="0" collapsedLevelsAreSubtotals="1" fieldPosition="0"/>
    </format>
    <format dxfId="1058">
      <pivotArea field="1" type="button" dataOnly="0" labelOnly="1" outline="0" axis="axisRow" fieldPosition="0"/>
    </format>
    <format dxfId="1057">
      <pivotArea dataOnly="0" labelOnly="1" fieldPosition="0">
        <references count="1">
          <reference field="1" count="0"/>
        </references>
      </pivotArea>
    </format>
    <format dxfId="105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5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5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5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052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OpciDio_Prihodi" cacheId="0" applyNumberFormats="0" applyBorderFormats="0" applyFontFormats="0" applyPatternFormats="0" applyAlignmentFormats="0" applyWidthHeightFormats="1" dataCaption="Vrijednosti" tag="3b32ba2f-93ec-40cd-8888-001c57d0fab4" updatedVersion="6" minRefreshableVersion="3" subtotalHiddenItems="1" colGrandTotals="0" itemPrintTitles="1" createdVersion="8" indent="0" outline="1" outlineData="1" multipleFieldFilters="0" rowHeaderCaption="Razred / Skupina / Izvor">
  <location ref="A12:G20" firstHeaderRow="0" firstDataRow="1" firstDataCol="1"/>
  <pivotFields count="10">
    <pivotField allDrilled="1" showAll="0" dataSourceSort="1" defaultAttributeDrillState="1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3">
    <field x="9"/>
    <field x="8"/>
    <field x="1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 numFmtId="4"/>
    <dataField fld="7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 numFmtId="4"/>
    <dataField fld="6" subtotal="count" baseField="0" baseItem="0" numFmtId="4"/>
  </dataFields>
  <formats count="26">
    <format dxfId="826">
      <pivotArea type="all" dataOnly="0" outline="0" fieldPosition="0"/>
    </format>
    <format dxfId="825">
      <pivotArea field="0" type="button" dataOnly="0" labelOnly="1" outline="0"/>
    </format>
    <format dxfId="824">
      <pivotArea field="0" type="button" dataOnly="0" labelOnly="1" outline="0"/>
    </format>
    <format dxfId="823">
      <pivotArea field="0" type="button" dataOnly="0" labelOnly="1" outline="0"/>
    </format>
    <format dxfId="822">
      <pivotArea type="all" dataOnly="0" outline="0" fieldPosition="0"/>
    </format>
    <format dxfId="821">
      <pivotArea outline="0" collapsedLevelsAreSubtotals="1" fieldPosition="0"/>
    </format>
    <format dxfId="820">
      <pivotArea field="0" type="button" dataOnly="0" labelOnly="1" outline="0"/>
    </format>
    <format dxfId="819">
      <pivotArea field="0" type="button" dataOnly="0" labelOnly="1" outline="0"/>
    </format>
    <format dxfId="818">
      <pivotArea field="0" type="button" dataOnly="0" labelOnly="1" outline="0"/>
    </format>
    <format dxfId="817">
      <pivotArea outline="0" collapsedLevelsAreSubtotals="1" fieldPosition="0"/>
    </format>
    <format dxfId="816">
      <pivotArea type="all" dataOnly="0" outline="0" fieldPosition="0"/>
    </format>
    <format dxfId="815">
      <pivotArea outline="0" collapsedLevelsAreSubtotals="1" fieldPosition="0"/>
    </format>
    <format dxfId="814">
      <pivotArea field="0" type="button" dataOnly="0" labelOnly="1" outline="0"/>
    </format>
    <format dxfId="813">
      <pivotArea field="0" type="button" dataOnly="0" labelOnly="1" outline="0"/>
    </format>
    <format dxfId="81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11">
      <pivotArea field="0" type="button" dataOnly="0" labelOnly="1" outline="0"/>
    </format>
    <format dxfId="81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09">
      <pivotArea field="0" type="button" dataOnly="0" labelOnly="1" outline="0"/>
    </format>
    <format dxfId="80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0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06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80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04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80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0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01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19"/>
    <rowHierarchyUsage hierarchyUsage="0"/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4" cacheId="6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G16" firstHeaderRow="0" firstDataRow="1" firstDataCol="1" rowPageCount="1" colPageCount="1"/>
  <pivotFields count="9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2">
    <field x="7"/>
    <field x="8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25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</dataFields>
  <formats count="19">
    <format dxfId="783">
      <pivotArea type="all" dataOnly="0" outline="0" fieldPosition="0"/>
    </format>
    <format dxfId="782">
      <pivotArea type="all" dataOnly="0" outline="0" fieldPosition="0"/>
    </format>
    <format dxfId="781">
      <pivotArea outline="0" collapsedLevelsAreSubtotals="1" fieldPosition="0"/>
    </format>
    <format dxfId="780">
      <pivotArea outline="0" collapsedLevelsAreSubtotals="1" fieldPosition="0"/>
    </format>
    <format dxfId="779">
      <pivotArea type="all" dataOnly="0" outline="0" fieldPosition="0"/>
    </format>
    <format dxfId="778">
      <pivotArea outline="0" collapsedLevelsAreSubtotals="1" fieldPosition="0"/>
    </format>
    <format dxfId="777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7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7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7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73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772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71">
      <pivotArea field="6" type="button" dataOnly="0" labelOnly="1" outline="0" axis="axisPage" fieldPosition="0"/>
    </format>
    <format dxfId="770">
      <pivotArea field="6" type="button" dataOnly="0" labelOnly="1" outline="0" axis="axisPage" fieldPosition="0"/>
    </format>
    <format dxfId="76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768">
      <pivotArea dataOnly="0" labelOnly="1" outline="0" fieldPosition="0">
        <references count="1">
          <reference field="6" count="0"/>
        </references>
      </pivotArea>
    </format>
    <format dxfId="76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6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6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5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9" cacheId="4" applyNumberFormats="0" applyBorderFormats="0" applyFontFormats="0" applyPatternFormats="0" applyAlignmentFormats="0" applyWidthHeightFormats="1" dataCaption="Vrijednosti" grandTotalCaption="Ukupno" tag="0e4faf34-67da-4c3a-b240-a92ff1a3c9cd" updatedVersion="6" minRefreshableVersion="3" useAutoFormatting="1" subtotalHiddenItems="1" itemPrintTitles="1" createdVersion="8" indent="0" outline="1" outlineData="1" multipleFieldFilters="0">
  <location ref="A32:G34" firstHeaderRow="0" firstDataRow="1" firstDataCol="1"/>
  <pivotFields count="8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">
        <item s="1" x="0" e="0"/>
      </items>
    </pivotField>
  </pivotFields>
  <rowFields count="1">
    <field x="7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 numFmtId="4"/>
    <dataField fld="1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/>
    <dataField fld="6" subtotal="count" baseField="0" baseItem="0"/>
  </dataFields>
  <formats count="44">
    <format dxfId="720">
      <pivotArea type="all" dataOnly="0" outline="0" fieldPosition="0"/>
    </format>
    <format dxfId="719">
      <pivotArea outline="0" collapsedLevelsAreSubtotals="1" fieldPosition="0"/>
    </format>
    <format dxfId="718">
      <pivotArea field="0" type="button" dataOnly="0" labelOnly="1" outline="0"/>
    </format>
    <format dxfId="717">
      <pivotArea dataOnly="0" labelOnly="1" grandRow="1" outline="0" fieldPosition="0"/>
    </format>
    <format dxfId="7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5">
      <pivotArea field="0" type="button" dataOnly="0" labelOnly="1" outline="0"/>
    </format>
    <format dxfId="7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13">
      <pivotArea type="all" dataOnly="0" outline="0" fieldPosition="0"/>
    </format>
    <format dxfId="712">
      <pivotArea outline="0" collapsedLevelsAreSubtotals="1" fieldPosition="0"/>
    </format>
    <format dxfId="711">
      <pivotArea field="0" type="button" dataOnly="0" labelOnly="1" outline="0"/>
    </format>
    <format dxfId="710">
      <pivotArea dataOnly="0" labelOnly="1" grandRow="1" outline="0" fieldPosition="0"/>
    </format>
    <format dxfId="70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08">
      <pivotArea dataOnly="0" labelOnly="1" grandRow="1" outline="0" fieldPosition="0"/>
    </format>
    <format dxfId="707">
      <pivotArea field="0" grandRow="1" outline="0" collapsedLevelsAreSubtotals="1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706">
      <pivotArea type="all" dataOnly="0" outline="0" fieldPosition="0"/>
    </format>
    <format dxfId="705">
      <pivotArea outline="0" collapsedLevelsAreSubtotals="1" fieldPosition="0"/>
    </format>
    <format dxfId="704">
      <pivotArea field="0" type="button" dataOnly="0" labelOnly="1" outline="0"/>
    </format>
    <format dxfId="703">
      <pivotArea dataOnly="0" labelOnly="1" grandRow="1" outline="0" fieldPosition="0"/>
    </format>
    <format dxfId="70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01">
      <pivotArea field="0" grandRow="1" outline="0" collapsedLevelsAreSubtotals="1">
        <references count="1">
          <reference field="4294967294" count="1" selected="0">
            <x v="4"/>
          </reference>
        </references>
      </pivotArea>
    </format>
    <format dxfId="700">
      <pivotArea field="0" grandRow="1" outline="0" collapsedLevelsAreSubtotals="1">
        <references count="1">
          <reference field="4294967294" count="1" selected="0">
            <x v="5"/>
          </reference>
        </references>
      </pivotArea>
    </format>
    <format dxfId="699">
      <pivotArea field="0" type="button" dataOnly="0" labelOnly="1" outline="0"/>
    </format>
    <format dxfId="69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97">
      <pivotArea type="all" dataOnly="0" outline="0" fieldPosition="0"/>
    </format>
    <format dxfId="696">
      <pivotArea outline="0" collapsedLevelsAreSubtotals="1" fieldPosition="0"/>
    </format>
    <format dxfId="695">
      <pivotArea field="0" type="button" dataOnly="0" labelOnly="1" outline="0"/>
    </format>
    <format dxfId="694">
      <pivotArea dataOnly="0" labelOnly="1" grandRow="1" outline="0" fieldPosition="0"/>
    </format>
    <format dxfId="69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92">
      <pivotArea type="all" dataOnly="0" outline="0" fieldPosition="0"/>
    </format>
    <format dxfId="691">
      <pivotArea outline="0" collapsedLevelsAreSubtotals="1" fieldPosition="0"/>
    </format>
    <format dxfId="690">
      <pivotArea field="7" type="button" dataOnly="0" labelOnly="1" outline="0" axis="axisRow" fieldPosition="0"/>
    </format>
    <format dxfId="689">
      <pivotArea dataOnly="0" labelOnly="1" fieldPosition="0">
        <references count="1">
          <reference field="7" count="0"/>
        </references>
      </pivotArea>
    </format>
    <format dxfId="688">
      <pivotArea dataOnly="0" labelOnly="1" grandRow="1" outline="0" fieldPosition="0"/>
    </format>
    <format dxfId="68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86">
      <pivotArea field="7" type="button" dataOnly="0" labelOnly="1" outline="0" axis="axisRow" fieldPosition="0"/>
    </format>
    <format dxfId="68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84">
      <pivotArea field="7" type="button" dataOnly="0" labelOnly="1" outline="0" axis="axisRow" fieldPosition="0"/>
    </format>
    <format dxfId="68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82">
      <pivotArea grandRow="1" outline="0" collapsedLevelsAreSubtotals="1" fieldPosition="0"/>
    </format>
    <format dxfId="681">
      <pivotArea dataOnly="0" labelOnly="1" grandRow="1" outline="0" fieldPosition="0"/>
    </format>
    <format dxfId="680">
      <pivotArea collapsedLevelsAreSubtotals="1" fieldPosition="0">
        <references count="1">
          <reference field="7" count="0"/>
        </references>
      </pivotArea>
    </format>
    <format dxfId="679">
      <pivotArea dataOnly="0" labelOnly="1" fieldPosition="0">
        <references count="1">
          <reference field="7" count="0"/>
        </references>
      </pivotArea>
    </format>
    <format dxfId="678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67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Zaokretna tablica8" cacheId="5" applyNumberFormats="0" applyBorderFormats="0" applyFontFormats="0" applyPatternFormats="0" applyAlignmentFormats="0" applyWidthHeightFormats="1" dataCaption="Vrijednosti" grandTotalCaption="Ukupno" tag="e95db97c-2fe1-43ca-b743-36c3a094d42e" updatedVersion="6" minRefreshableVersion="3" useAutoFormatting="1" subtotalHiddenItems="1" itemPrintTitles="1" createdVersion="8" indent="0" outline="1" outlineData="1" multipleFieldFilters="0">
  <location ref="A9:G11" firstHeaderRow="0" firstDataRow="1" firstDataCol="1"/>
  <pivotFields count="8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">
        <item s="1" x="0" e="0"/>
      </items>
    </pivotField>
  </pivotFields>
  <rowFields count="1">
    <field x="7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 numFmtId="4"/>
    <dataField fld="1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/>
    <dataField fld="6" subtotal="count" baseField="0" baseItem="0"/>
  </dataFields>
  <formats count="44">
    <format dxfId="764">
      <pivotArea type="all" dataOnly="0" outline="0" fieldPosition="0"/>
    </format>
    <format dxfId="763">
      <pivotArea outline="0" collapsedLevelsAreSubtotals="1" fieldPosition="0"/>
    </format>
    <format dxfId="762">
      <pivotArea field="0" type="button" dataOnly="0" labelOnly="1" outline="0"/>
    </format>
    <format dxfId="761">
      <pivotArea dataOnly="0" labelOnly="1" grandRow="1" outline="0" fieldPosition="0"/>
    </format>
    <format dxfId="7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9">
      <pivotArea field="0" type="button" dataOnly="0" labelOnly="1" outline="0"/>
    </format>
    <format dxfId="75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57">
      <pivotArea type="all" dataOnly="0" outline="0" fieldPosition="0"/>
    </format>
    <format dxfId="756">
      <pivotArea outline="0" collapsedLevelsAreSubtotals="1" fieldPosition="0"/>
    </format>
    <format dxfId="755">
      <pivotArea field="0" type="button" dataOnly="0" labelOnly="1" outline="0"/>
    </format>
    <format dxfId="754">
      <pivotArea dataOnly="0" labelOnly="1" grandRow="1" outline="0" fieldPosition="0"/>
    </format>
    <format dxfId="75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52">
      <pivotArea dataOnly="0" labelOnly="1" grandRow="1" outline="0" fieldPosition="0"/>
    </format>
    <format dxfId="751">
      <pivotArea field="0" grandRow="1" outline="0" collapsedLevelsAreSubtotals="1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750">
      <pivotArea type="all" dataOnly="0" outline="0" fieldPosition="0"/>
    </format>
    <format dxfId="749">
      <pivotArea outline="0" collapsedLevelsAreSubtotals="1" fieldPosition="0"/>
    </format>
    <format dxfId="748">
      <pivotArea field="0" type="button" dataOnly="0" labelOnly="1" outline="0"/>
    </format>
    <format dxfId="747">
      <pivotArea dataOnly="0" labelOnly="1" grandRow="1" outline="0" fieldPosition="0"/>
    </format>
    <format dxfId="74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45">
      <pivotArea field="0" grandRow="1" outline="0" collapsedLevelsAreSubtotals="1">
        <references count="1">
          <reference field="4294967294" count="1" selected="0">
            <x v="4"/>
          </reference>
        </references>
      </pivotArea>
    </format>
    <format dxfId="744">
      <pivotArea field="0" grandRow="1" outline="0" collapsedLevelsAreSubtotals="1">
        <references count="1">
          <reference field="4294967294" count="1" selected="0">
            <x v="5"/>
          </reference>
        </references>
      </pivotArea>
    </format>
    <format dxfId="743">
      <pivotArea field="0" type="button" dataOnly="0" labelOnly="1" outline="0"/>
    </format>
    <format dxfId="74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41">
      <pivotArea type="all" dataOnly="0" outline="0" fieldPosition="0"/>
    </format>
    <format dxfId="740">
      <pivotArea outline="0" collapsedLevelsAreSubtotals="1" fieldPosition="0"/>
    </format>
    <format dxfId="739">
      <pivotArea field="0" type="button" dataOnly="0" labelOnly="1" outline="0"/>
    </format>
    <format dxfId="738">
      <pivotArea dataOnly="0" labelOnly="1" grandRow="1" outline="0" fieldPosition="0"/>
    </format>
    <format dxfId="73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36">
      <pivotArea type="all" dataOnly="0" outline="0" fieldPosition="0"/>
    </format>
    <format dxfId="735">
      <pivotArea outline="0" collapsedLevelsAreSubtotals="1" fieldPosition="0"/>
    </format>
    <format dxfId="734">
      <pivotArea field="7" type="button" dataOnly="0" labelOnly="1" outline="0" axis="axisRow" fieldPosition="0"/>
    </format>
    <format dxfId="733">
      <pivotArea dataOnly="0" labelOnly="1" fieldPosition="0">
        <references count="1">
          <reference field="7" count="0"/>
        </references>
      </pivotArea>
    </format>
    <format dxfId="732">
      <pivotArea dataOnly="0" labelOnly="1" grandRow="1" outline="0" fieldPosition="0"/>
    </format>
    <format dxfId="73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30">
      <pivotArea field="7" type="button" dataOnly="0" labelOnly="1" outline="0" axis="axisRow" fieldPosition="0"/>
    </format>
    <format dxfId="72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28">
      <pivotArea field="7" type="button" dataOnly="0" labelOnly="1" outline="0" axis="axisRow" fieldPosition="0"/>
    </format>
    <format dxfId="72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26">
      <pivotArea grandRow="1" outline="0" collapsedLevelsAreSubtotals="1" fieldPosition="0"/>
    </format>
    <format dxfId="725">
      <pivotArea dataOnly="0" labelOnly="1" grandRow="1" outline="0" fieldPosition="0"/>
    </format>
    <format dxfId="724">
      <pivotArea collapsedLevelsAreSubtotals="1" fieldPosition="0">
        <references count="1">
          <reference field="7" count="0"/>
        </references>
      </pivotArea>
    </format>
    <format dxfId="723">
      <pivotArea dataOnly="0" labelOnly="1" fieldPosition="0">
        <references count="1">
          <reference field="7" count="0"/>
        </references>
      </pivotArea>
    </format>
    <format dxfId="722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72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Zaokretna tablica18" cacheId="15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colGrandTotals="0" itemPrintTitles="1" createdVersion="8" indent="0" outline="1" outlineData="1" multipleFieldFilters="0" rowHeaderCaption="">
  <location ref="A40:E118" firstHeaderRow="0" firstDataRow="1" firstDataCol="1" rowPageCount="1" colPageCount="1"/>
  <pivotFields count="13"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8">
    <field x="5"/>
    <field x="6"/>
    <field x="7"/>
    <field x="8"/>
    <field x="9"/>
    <field x="12"/>
    <field x="10"/>
    <field x="11"/>
  </rowFields>
  <rowItems count="78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7">
      <x v="2"/>
    </i>
    <i r="7">
      <x v="3"/>
    </i>
    <i r="6">
      <x v="1"/>
    </i>
    <i r="7">
      <x v="4"/>
    </i>
    <i r="7">
      <x v="5"/>
    </i>
    <i r="7">
      <x v="6"/>
    </i>
    <i r="7">
      <x v="7"/>
    </i>
    <i r="7">
      <x v="8"/>
    </i>
    <i r="7">
      <x v="9"/>
    </i>
    <i r="7">
      <x v="10"/>
    </i>
    <i r="7">
      <x v="11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7">
      <x v="20"/>
    </i>
    <i r="7">
      <x v="21"/>
    </i>
    <i r="7">
      <x v="22"/>
    </i>
    <i r="7">
      <x v="23"/>
    </i>
    <i r="7">
      <x v="24"/>
    </i>
    <i r="7">
      <x v="25"/>
    </i>
    <i r="6">
      <x v="2"/>
    </i>
    <i r="7">
      <x v="26"/>
    </i>
    <i r="6">
      <x v="3"/>
    </i>
    <i r="7">
      <x v="27"/>
    </i>
    <i r="7">
      <x v="28"/>
    </i>
    <i r="7">
      <x v="29"/>
    </i>
    <i r="6">
      <x v="4"/>
    </i>
    <i r="7">
      <x v="30"/>
    </i>
    <i r="5">
      <x v="1"/>
    </i>
    <i r="6">
      <x v="1"/>
    </i>
    <i r="7">
      <x v="4"/>
    </i>
    <i r="7">
      <x v="12"/>
    </i>
    <i r="7">
      <x v="18"/>
    </i>
    <i r="7">
      <x v="22"/>
    </i>
    <i r="6">
      <x v="3"/>
    </i>
    <i r="7">
      <x v="28"/>
    </i>
    <i r="5">
      <x v="2"/>
    </i>
    <i r="6">
      <x v="4"/>
    </i>
    <i r="7">
      <x v="30"/>
    </i>
    <i r="4">
      <x v="1"/>
    </i>
    <i r="5">
      <x/>
    </i>
    <i r="6">
      <x v="1"/>
    </i>
    <i r="7">
      <x v="13"/>
    </i>
    <i r="7">
      <x v="16"/>
    </i>
    <i r="7">
      <x v="31"/>
    </i>
    <i r="6">
      <x v="3"/>
    </i>
    <i r="7">
      <x v="27"/>
    </i>
    <i r="5">
      <x v="1"/>
    </i>
    <i r="6">
      <x v="3"/>
    </i>
    <i r="7">
      <x v="27"/>
    </i>
    <i r="4">
      <x v="2"/>
    </i>
    <i r="5">
      <x/>
    </i>
    <i r="6">
      <x v="1"/>
    </i>
    <i r="7">
      <x v="8"/>
    </i>
    <i r="7">
      <x v="9"/>
    </i>
    <i r="7">
      <x v="10"/>
    </i>
    <i r="7">
      <x v="13"/>
    </i>
    <i r="7">
      <x v="19"/>
    </i>
    <i r="7">
      <x v="21"/>
    </i>
    <i r="6">
      <x v="5"/>
    </i>
    <i r="7">
      <x v="32"/>
    </i>
    <i r="6">
      <x v="3"/>
    </i>
    <i r="7">
      <x v="3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hier="25" name="[BazaZaUpit].[Konto Broj i Naziv 1].[All]" cap="All"/>
  </pageFields>
  <dataFields count="4">
    <dataField fld="3" subtotal="count" baseField="0" baseItem="0"/>
    <dataField fld="0" subtotal="count" baseField="0" baseItem="0"/>
    <dataField fld="1" subtotal="count" baseField="0" baseItem="0"/>
    <dataField fld="2" subtotal="count" baseField="0" baseItem="0" numFmtId="4"/>
  </dataFields>
  <formats count="205">
    <format dxfId="622">
      <pivotArea type="all" dataOnly="0" outline="0" fieldPosition="0"/>
    </format>
    <format dxfId="621">
      <pivotArea type="all" dataOnly="0" outline="0" fieldPosition="0"/>
    </format>
    <format dxfId="620">
      <pivotArea outline="0" collapsedLevelsAreSubtotals="1" fieldPosition="0"/>
    </format>
    <format dxfId="619">
      <pivotArea outline="0" collapsedLevelsAreSubtotals="1" fieldPosition="0"/>
    </format>
    <format dxfId="618">
      <pivotArea type="all" dataOnly="0" outline="0" fieldPosition="0"/>
    </format>
    <format dxfId="617">
      <pivotArea outline="0" collapsedLevelsAreSubtotals="1" fieldPosition="0"/>
    </format>
    <format dxfId="61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2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61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10">
      <pivotArea field="4" type="button" dataOnly="0" labelOnly="1" outline="0" axis="axisPage" fieldPosition="0"/>
    </format>
    <format dxfId="609">
      <pivotArea field="4" type="button" dataOnly="0" labelOnly="1" outline="0" axis="axisPage" fieldPosition="0"/>
    </format>
    <format dxfId="608">
      <pivotArea collapsedLevelsAreSubtotals="1" fieldPosition="0">
        <references count="2">
          <reference field="5" count="0" selected="0"/>
          <reference field="6" count="0"/>
        </references>
      </pivotArea>
    </format>
    <format dxfId="607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06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05">
      <pivotArea dataOnly="0" labelOnly="1" fieldPosition="0">
        <references count="2">
          <reference field="5" count="0" selected="0"/>
          <reference field="6" count="0"/>
        </references>
      </pivotArea>
    </format>
    <format dxfId="604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03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02">
      <pivotArea collapsedLevelsAreSubtotals="1" fieldPosition="0">
        <references count="2">
          <reference field="5" count="0" selected="0"/>
          <reference field="6" count="0"/>
        </references>
      </pivotArea>
    </format>
    <format dxfId="601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00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99">
      <pivotArea dataOnly="0" labelOnly="1" fieldPosition="0">
        <references count="2">
          <reference field="5" count="0" selected="0"/>
          <reference field="6" count="0"/>
        </references>
      </pivotArea>
    </format>
    <format dxfId="598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597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9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59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594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593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59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591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590">
      <pivotArea grandRow="1" outline="0" collapsedLevelsAreSubtotals="1" fieldPosition="0"/>
    </format>
    <format dxfId="589">
      <pivotArea dataOnly="0" labelOnly="1" grandRow="1" outline="0" fieldPosition="0"/>
    </format>
    <format dxfId="588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58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58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585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58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583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1"/>
          </reference>
        </references>
      </pivotArea>
    </format>
    <format dxfId="582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1"/>
          </reference>
        </references>
      </pivotArea>
    </format>
    <format dxfId="58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580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57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578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57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57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575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574">
      <pivotArea field="5" type="button" dataOnly="0" labelOnly="1" outline="0" axis="axisRow" fieldPosition="0"/>
    </format>
    <format dxfId="5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7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57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57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56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56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56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0"/>
          </reference>
        </references>
      </pivotArea>
    </format>
    <format dxfId="56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5"/>
          </reference>
          <reference field="12" count="1" selected="0">
            <x v="0"/>
          </reference>
        </references>
      </pivotArea>
    </format>
    <format dxfId="56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56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56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3"/>
          </reference>
          <reference field="12" count="1" selected="0">
            <x v="1"/>
          </reference>
        </references>
      </pivotArea>
    </format>
    <format dxfId="56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561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56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55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55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557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3"/>
            <x v="6"/>
          </reference>
          <reference field="12" count="1" selected="0">
            <x v="0"/>
          </reference>
        </references>
      </pivotArea>
    </format>
    <format dxfId="55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555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55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55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55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551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3"/>
            <x v="5"/>
          </reference>
          <reference field="12" count="1" selected="0">
            <x v="0"/>
          </reference>
        </references>
      </pivotArea>
    </format>
    <format dxfId="55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1"/>
          </reference>
        </references>
      </pivotArea>
    </format>
    <format dxfId="54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54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5"/>
          </reference>
          <reference field="12" count="1" selected="0">
            <x v="1"/>
          </reference>
        </references>
      </pivotArea>
    </format>
    <format dxfId="54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54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3"/>
            <x v="5"/>
          </reference>
          <reference field="12" count="1" selected="0">
            <x v="1"/>
          </reference>
        </references>
      </pivotArea>
    </format>
    <format dxfId="54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54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54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6"/>
          </reference>
          <reference field="12" count="1" selected="0">
            <x v="3"/>
          </reference>
        </references>
      </pivotArea>
    </format>
    <format dxfId="54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54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3"/>
          </reference>
        </references>
      </pivotArea>
    </format>
    <format dxfId="54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6"/>
          </reference>
          <reference field="12" count="1" selected="0">
            <x v="3"/>
          </reference>
        </references>
      </pivotArea>
    </format>
    <format dxfId="53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53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53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6"/>
          </reference>
          <reference field="12" count="1" selected="0">
            <x v="4"/>
          </reference>
        </references>
      </pivotArea>
    </format>
    <format dxfId="53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53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4"/>
          </reference>
        </references>
      </pivotArea>
    </format>
    <format dxfId="534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6"/>
          </reference>
          <reference field="12" count="1" selected="0">
            <x v="4"/>
          </reference>
        </references>
      </pivotArea>
    </format>
    <format dxfId="533">
      <pivotArea collapsedLevelsAreSubtotals="1" fieldPosition="0">
        <references count="1">
          <reference field="5" count="0"/>
        </references>
      </pivotArea>
    </format>
    <format dxfId="532">
      <pivotArea collapsedLevelsAreSubtotals="1" fieldPosition="0">
        <references count="2">
          <reference field="5" count="0" selected="0"/>
          <reference field="6" count="0"/>
        </references>
      </pivotArea>
    </format>
    <format dxfId="531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530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29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52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52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52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52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524">
      <pivotArea dataOnly="0" labelOnly="1" fieldPosition="0">
        <references count="1">
          <reference field="5" count="0"/>
        </references>
      </pivotArea>
    </format>
    <format dxfId="523">
      <pivotArea dataOnly="0" labelOnly="1" fieldPosition="0">
        <references count="2">
          <reference field="5" count="0" selected="0"/>
          <reference field="6" count="0"/>
        </references>
      </pivotArea>
    </format>
    <format dxfId="522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521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20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519">
      <pivotArea collapsedLevelsAreSubtotals="1" fieldPosition="0">
        <references count="1">
          <reference field="5" count="0"/>
        </references>
      </pivotArea>
    </format>
    <format dxfId="518">
      <pivotArea collapsedLevelsAreSubtotals="1" fieldPosition="0">
        <references count="2">
          <reference field="5" count="0" selected="0"/>
          <reference field="6" count="0"/>
        </references>
      </pivotArea>
    </format>
    <format dxfId="517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516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15">
      <pivotArea dataOnly="0" labelOnly="1" fieldPosition="0">
        <references count="1">
          <reference field="5" count="0"/>
        </references>
      </pivotArea>
    </format>
    <format dxfId="514">
      <pivotArea dataOnly="0" labelOnly="1" fieldPosition="0">
        <references count="2">
          <reference field="5" count="0" selected="0"/>
          <reference field="6" count="0"/>
        </references>
      </pivotArea>
    </format>
    <format dxfId="513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512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51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0"/>
          </reference>
          <reference field="12" count="1" selected="0">
            <x v="0"/>
          </reference>
        </references>
      </pivotArea>
    </format>
    <format dxfId="51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50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50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2"/>
          </reference>
          <reference field="12" count="1" selected="0">
            <x v="0"/>
          </reference>
        </references>
      </pivotArea>
    </format>
    <format dxfId="50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50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0"/>
          </reference>
        </references>
      </pivotArea>
    </format>
    <format dxfId="505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6">
            <x v="0"/>
            <x v="1"/>
            <x v="2"/>
            <x v="3"/>
            <x v="4"/>
            <x v="5"/>
          </reference>
          <reference field="12" count="1" selected="0">
            <x v="0"/>
          </reference>
        </references>
      </pivotArea>
    </format>
    <format dxfId="50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50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502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2">
            <x v="1"/>
            <x v="3"/>
          </reference>
          <reference field="12" count="1" selected="0">
            <x v="1"/>
          </reference>
        </references>
      </pivotArea>
    </format>
    <format dxfId="50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50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>
            <x v="4"/>
          </reference>
          <reference field="12" count="1" selected="0">
            <x v="2"/>
          </reference>
        </references>
      </pivotArea>
    </format>
    <format dxfId="49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49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6"/>
          </reference>
          <reference field="12" count="1" selected="0">
            <x v="0"/>
          </reference>
        </references>
      </pivotArea>
    </format>
    <format dxfId="49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496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3">
            <x v="1"/>
            <x v="3"/>
            <x v="6"/>
          </reference>
          <reference field="12" count="1" selected="0">
            <x v="0"/>
          </reference>
        </references>
      </pivotArea>
    </format>
    <format dxfId="49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494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49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1"/>
          </reference>
          <reference field="12" count="1" selected="0">
            <x v="0"/>
          </reference>
        </references>
      </pivotArea>
    </format>
    <format dxfId="49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5"/>
          </reference>
          <reference field="12" count="1" selected="0">
            <x v="0"/>
          </reference>
        </references>
      </pivotArea>
    </format>
    <format dxfId="49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>
            <x v="3"/>
          </reference>
          <reference field="12" count="1" selected="0">
            <x v="0"/>
          </reference>
        </references>
      </pivotArea>
    </format>
    <format dxfId="490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3">
            <x v="1"/>
            <x v="3"/>
            <x v="5"/>
          </reference>
          <reference field="12" count="1" selected="0">
            <x v="0"/>
          </reference>
        </references>
      </pivotArea>
    </format>
    <format dxfId="489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0"/>
          </reference>
          <reference field="12" count="1" selected="0">
            <x v="1"/>
          </reference>
        </references>
      </pivotArea>
    </format>
    <format dxfId="48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1"/>
          </reference>
          <reference field="12" count="1" selected="0">
            <x v="1"/>
          </reference>
        </references>
      </pivotArea>
    </format>
    <format dxfId="48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5"/>
          </reference>
          <reference field="12" count="1" selected="0">
            <x v="1"/>
          </reference>
        </references>
      </pivotArea>
    </format>
    <format dxfId="48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1">
            <x v="3"/>
          </reference>
          <reference field="12" count="1" selected="0">
            <x v="1"/>
          </reference>
        </references>
      </pivotArea>
    </format>
    <format dxfId="485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0" count="4">
            <x v="0"/>
            <x v="1"/>
            <x v="3"/>
            <x v="5"/>
          </reference>
          <reference field="12" count="1" selected="0">
            <x v="1"/>
          </reference>
        </references>
      </pivotArea>
    </format>
    <format dxfId="48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3"/>
          </reference>
        </references>
      </pivotArea>
    </format>
    <format dxfId="483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3"/>
          </reference>
        </references>
      </pivotArea>
    </format>
    <format dxfId="482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6"/>
          </reference>
          <reference field="12" count="1" selected="0">
            <x v="3"/>
          </reference>
        </references>
      </pivotArea>
    </format>
    <format dxfId="481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3"/>
          </reference>
        </references>
      </pivotArea>
    </format>
    <format dxfId="480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3"/>
          </reference>
        </references>
      </pivotArea>
    </format>
    <format dxfId="479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6"/>
          </reference>
          <reference field="12" count="1" selected="0">
            <x v="3"/>
          </reference>
        </references>
      </pivotArea>
    </format>
    <format dxfId="478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0"/>
          </reference>
          <reference field="12" count="1" selected="0">
            <x v="4"/>
          </reference>
        </references>
      </pivotArea>
    </format>
    <format dxfId="477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1"/>
          </reference>
          <reference field="12" count="1" selected="0">
            <x v="4"/>
          </reference>
        </references>
      </pivotArea>
    </format>
    <format dxfId="476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6"/>
          </reference>
          <reference field="12" count="1" selected="0">
            <x v="4"/>
          </reference>
        </references>
      </pivotArea>
    </format>
    <format dxfId="475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3"/>
          </reference>
          <reference field="12" count="1" selected="0">
            <x v="4"/>
          </reference>
        </references>
      </pivotArea>
    </format>
    <format dxfId="474">
      <pivotArea collapsedLevelsAreSubtotals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1">
            <x v="4"/>
          </reference>
          <reference field="12" count="1" selected="0">
            <x v="4"/>
          </reference>
        </references>
      </pivotArea>
    </format>
    <format dxfId="473">
      <pivotArea dataOnly="0" labelOnly="1" fieldPosition="0">
        <references count="7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0" count="5">
            <x v="0"/>
            <x v="1"/>
            <x v="3"/>
            <x v="4"/>
            <x v="6"/>
          </reference>
          <reference field="12" count="1" selected="0">
            <x v="4"/>
          </reference>
        </references>
      </pivotArea>
    </format>
    <format dxfId="47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471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1"/>
          </reference>
        </references>
      </pivotArea>
    </format>
    <format dxfId="470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469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3"/>
          </reference>
        </references>
      </pivotArea>
    </format>
    <format dxfId="46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4"/>
          </reference>
        </references>
      </pivotArea>
    </format>
    <format dxfId="467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466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0"/>
          </reference>
        </references>
      </pivotArea>
    </format>
    <format dxfId="46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1"/>
          </reference>
        </references>
      </pivotArea>
    </format>
    <format dxfId="46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1">
            <x v="2"/>
          </reference>
        </references>
      </pivotArea>
    </format>
    <format dxfId="463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62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0"/>
          </reference>
        </references>
      </pivotArea>
    </format>
    <format dxfId="461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1">
            <x v="1"/>
          </reference>
        </references>
      </pivotArea>
    </format>
    <format dxfId="460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2" count="2">
            <x v="0"/>
            <x v="1"/>
          </reference>
        </references>
      </pivotArea>
    </format>
    <format dxfId="459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458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2" count="1">
            <x v="0"/>
          </reference>
        </references>
      </pivotArea>
    </format>
    <format dxfId="457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456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3"/>
          </reference>
          <reference field="12" count="1">
            <x v="1"/>
          </reference>
        </references>
      </pivotArea>
    </format>
    <format dxfId="455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3"/>
          </reference>
        </references>
      </pivotArea>
    </format>
    <format dxfId="454">
      <pivotArea collapsedLevelsAreSubtotals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1">
            <x v="4"/>
          </reference>
        </references>
      </pivotArea>
    </format>
    <format dxfId="453">
      <pivotArea dataOnly="0" labelOnly="1" fieldPosition="0">
        <references count="6"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4"/>
          </reference>
          <reference field="12" count="2">
            <x v="3"/>
            <x v="4"/>
          </reference>
        </references>
      </pivotArea>
    </format>
    <format dxfId="452">
      <pivotArea dataOnly="0" labelOnly="1" fieldPosition="0">
        <references count="1">
          <reference field="9" count="0"/>
        </references>
      </pivotArea>
    </format>
    <format dxfId="451">
      <pivotArea dataOnly="0" labelOnly="1" fieldPosition="0">
        <references count="1">
          <reference field="12" count="0"/>
        </references>
      </pivotArea>
    </format>
    <format dxfId="450">
      <pivotArea dataOnly="0" labelOnly="1" fieldPosition="0">
        <references count="1">
          <reference field="10" count="0"/>
        </references>
      </pivotArea>
    </format>
    <format dxfId="449">
      <pivotArea dataOnly="0" labelOnly="1" fieldPosition="0">
        <references count="1">
          <reference field="11" count="0"/>
        </references>
      </pivotArea>
    </format>
    <format dxfId="448">
      <pivotArea collapsedLevelsAreSubtotals="1" fieldPosition="0">
        <references count="9">
          <reference field="4294967294" count="1" selected="0">
            <x v="0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0"/>
          </reference>
          <reference field="11" count="4">
            <x v="0"/>
            <x v="1"/>
            <x v="2"/>
            <x v="3"/>
          </reference>
          <reference field="12" count="1" selected="0">
            <x v="0"/>
          </reference>
        </references>
      </pivotArea>
    </format>
    <format dxfId="447">
      <pivotArea collapsedLevelsAreSubtotals="1" fieldPosition="0">
        <references count="9">
          <reference field="4294967294" count="1" selected="0"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0"/>
          </reference>
          <reference field="11" count="4">
            <x v="0"/>
            <x v="1"/>
            <x v="2"/>
            <x v="3"/>
          </reference>
          <reference field="12" count="1" selected="0">
            <x v="0"/>
          </reference>
        </references>
      </pivotArea>
    </format>
    <format dxfId="446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2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12" count="1" selected="0">
            <x v="0"/>
          </reference>
        </references>
      </pivotArea>
    </format>
    <format dxfId="445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2"/>
          </reference>
          <reference field="11" count="1">
            <x v="26"/>
          </reference>
          <reference field="12" count="1" selected="0">
            <x v="0"/>
          </reference>
        </references>
      </pivotArea>
    </format>
    <format dxfId="444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3">
            <x v="27"/>
            <x v="28"/>
            <x v="29"/>
          </reference>
          <reference field="12" count="1" selected="0">
            <x v="0"/>
          </reference>
        </references>
      </pivotArea>
    </format>
    <format dxfId="443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0"/>
          </reference>
        </references>
      </pivotArea>
    </format>
    <format dxfId="442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4">
            <x v="4"/>
            <x v="12"/>
            <x v="18"/>
            <x v="22"/>
          </reference>
          <reference field="12" count="1" selected="0">
            <x v="1"/>
          </reference>
        </references>
      </pivotArea>
    </format>
    <format dxfId="441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28"/>
          </reference>
          <reference field="12" count="1" selected="0">
            <x v="1"/>
          </reference>
        </references>
      </pivotArea>
    </format>
    <format dxfId="440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2"/>
          </reference>
        </references>
      </pivotArea>
    </format>
    <format dxfId="439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1"/>
          </reference>
          <reference field="11" count="3">
            <x v="13"/>
            <x v="16"/>
            <x v="31"/>
          </reference>
          <reference field="12" count="1" selected="0">
            <x v="0"/>
          </reference>
        </references>
      </pivotArea>
    </format>
    <format dxfId="438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0"/>
          </reference>
        </references>
      </pivotArea>
    </format>
    <format dxfId="437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1"/>
          </reference>
        </references>
      </pivotArea>
    </format>
    <format dxfId="436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1"/>
          </reference>
          <reference field="11" count="6">
            <x v="8"/>
            <x v="9"/>
            <x v="10"/>
            <x v="13"/>
            <x v="19"/>
            <x v="21"/>
          </reference>
          <reference field="12" count="1" selected="0">
            <x v="0"/>
          </reference>
        </references>
      </pivotArea>
    </format>
    <format dxfId="435">
      <pivotArea collapsedLevelsAreSubtotals="1" fieldPosition="0">
        <references count="9">
          <reference field="4294967294" count="2" selected="0">
            <x v="0"/>
            <x v="1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5"/>
          </reference>
          <reference field="11" count="1">
            <x v="32"/>
          </reference>
          <reference field="12" count="1" selected="0">
            <x v="0"/>
          </reference>
        </references>
      </pivotArea>
    </format>
    <format dxfId="43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3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32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0"/>
          </reference>
          <reference field="11" count="4">
            <x v="0"/>
            <x v="1"/>
            <x v="2"/>
            <x v="3"/>
          </reference>
          <reference field="12" count="1" selected="0">
            <x v="0"/>
          </reference>
        </references>
      </pivotArea>
    </format>
    <format dxfId="431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2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  <reference field="12" count="1" selected="0">
            <x v="0"/>
          </reference>
        </references>
      </pivotArea>
    </format>
    <format dxfId="430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0"/>
          </reference>
        </references>
      </pivotArea>
    </format>
    <format dxfId="429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3"/>
          </reference>
          <reference field="11" count="1">
            <x v="29"/>
          </reference>
          <reference field="12" count="1" selected="0">
            <x v="0"/>
          </reference>
        </references>
      </pivotArea>
    </format>
    <format dxfId="428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0"/>
          </reference>
        </references>
      </pivotArea>
    </format>
    <format dxfId="427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1">
            <x v="18"/>
          </reference>
          <reference field="12" count="1" selected="0">
            <x v="1"/>
          </reference>
        </references>
      </pivotArea>
    </format>
    <format dxfId="426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1">
            <x v="4"/>
          </reference>
          <reference field="12" count="1" selected="0">
            <x v="0"/>
          </reference>
        </references>
      </pivotArea>
    </format>
    <format dxfId="425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1"/>
          </reference>
          <reference field="11" count="1">
            <x v="4"/>
          </reference>
          <reference field="12" count="1" selected="0">
            <x v="0"/>
          </reference>
        </references>
      </pivotArea>
    </format>
    <format dxfId="424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0"/>
          </reference>
          <reference field="10" count="1" selected="0">
            <x v="4"/>
          </reference>
          <reference field="11" count="1">
            <x v="30"/>
          </reference>
          <reference field="12" count="1" selected="0">
            <x v="2"/>
          </reference>
        </references>
      </pivotArea>
    </format>
    <format dxfId="423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1"/>
          </reference>
          <reference field="11" count="3">
            <x v="13"/>
            <x v="16"/>
            <x v="31"/>
          </reference>
          <reference field="12" count="1" selected="0">
            <x v="0"/>
          </reference>
        </references>
      </pivotArea>
    </format>
    <format dxfId="422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1"/>
          </reference>
          <reference field="10" count="1" selected="0">
            <x v="3"/>
          </reference>
          <reference field="11" count="1">
            <x v="27"/>
          </reference>
          <reference field="12" count="1" selected="0">
            <x v="0"/>
          </reference>
        </references>
      </pivotArea>
    </format>
    <format dxfId="421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1"/>
          </reference>
          <reference field="11" count="6">
            <x v="8"/>
            <x v="9"/>
            <x v="10"/>
            <x v="13"/>
            <x v="19"/>
            <x v="21"/>
          </reference>
          <reference field="12" count="1" selected="0">
            <x v="0"/>
          </reference>
        </references>
      </pivotArea>
    </format>
    <format dxfId="420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5"/>
          </reference>
          <reference field="11" count="1">
            <x v="32"/>
          </reference>
          <reference field="12" count="1" selected="0">
            <x v="0"/>
          </reference>
        </references>
      </pivotArea>
    </format>
    <format dxfId="419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3"/>
          </reference>
          <reference field="11" count="1">
            <x v="33"/>
          </reference>
          <reference field="12" count="1" selected="0">
            <x v="0"/>
          </reference>
        </references>
      </pivotArea>
    </format>
    <format dxfId="418">
      <pivotArea collapsedLevelsAreSubtotals="1" fieldPosition="0">
        <references count="9">
          <reference field="4294967294" count="1" selected="0">
            <x v="3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 selected="0">
            <x v="2"/>
          </reference>
          <reference field="10" count="1" selected="0">
            <x v="3"/>
          </reference>
          <reference field="11" count="1">
            <x v="33"/>
          </reference>
          <reference field="12" count="1" selected="0">
            <x v="0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19"/>
    <rowHierarchyUsage hierarchyUsage="20"/>
    <rowHierarchyUsage hierarchyUsage="21"/>
    <rowHierarchyUsage hierarchyUsage="22"/>
    <rowHierarchyUsage hierarchyUsage="23"/>
    <rowHierarchyUsage hierarchyUsage="24"/>
    <rowHierarchyUsage hierarchyUsage="26"/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name="Zaokretna tablica1" cacheId="14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5:E23" firstHeaderRow="0" firstDataRow="1" firstDataCol="1" rowPageCount="1" colPageCount="1"/>
  <pivotFields count="10"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5">
    <field x="5"/>
    <field x="6"/>
    <field x="7"/>
    <field x="8"/>
    <field x="9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hier="25" name="[BazaZaUpit].[Konto Broj i Naziv 1].[All]" cap="All"/>
  </pageFields>
  <dataFields count="4">
    <dataField fld="3" subtotal="count" baseField="0" baseItem="0" numFmtId="4"/>
    <dataField fld="0" subtotal="count" baseField="0" baseItem="0" numFmtId="4"/>
    <dataField fld="1" subtotal="count" baseField="0" baseItem="0" numFmtId="4"/>
    <dataField fld="2" subtotal="count" baseField="0" baseItem="0" numFmtId="4"/>
  </dataFields>
  <formats count="54">
    <format dxfId="676">
      <pivotArea type="all" dataOnly="0" outline="0" fieldPosition="0"/>
    </format>
    <format dxfId="675">
      <pivotArea type="all" dataOnly="0" outline="0" fieldPosition="0"/>
    </format>
    <format dxfId="674">
      <pivotArea outline="0" collapsedLevelsAreSubtotals="1" fieldPosition="0"/>
    </format>
    <format dxfId="673">
      <pivotArea outline="0" collapsedLevelsAreSubtotals="1" fieldPosition="0"/>
    </format>
    <format dxfId="672">
      <pivotArea type="all" dataOnly="0" outline="0" fieldPosition="0"/>
    </format>
    <format dxfId="671">
      <pivotArea outline="0" collapsedLevelsAreSubtotals="1" fieldPosition="0"/>
    </format>
    <format dxfId="67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6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6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6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66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665">
      <pivotArea field="4" type="button" dataOnly="0" labelOnly="1" outline="0" axis="axisPage" fieldPosition="0"/>
    </format>
    <format dxfId="664">
      <pivotArea field="4" type="button" dataOnly="0" labelOnly="1" outline="0" axis="axisPage" fieldPosition="0"/>
    </format>
    <format dxfId="66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6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61">
      <pivotArea field="5" type="button" dataOnly="0" labelOnly="1" outline="0" axis="axisRow" fieldPosition="0"/>
    </format>
    <format dxfId="6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9">
      <pivotArea collapsedLevelsAreSubtotals="1" fieldPosition="0">
        <references count="6">
          <reference field="4294967294" count="3" selected="0">
            <x v="0"/>
            <x v="1"/>
            <x v="2"/>
          </reference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0"/>
          </reference>
        </references>
      </pivotArea>
    </format>
    <format dxfId="658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4">
            <x v="1"/>
            <x v="2"/>
            <x v="3"/>
            <x v="4"/>
          </reference>
        </references>
      </pivotArea>
    </format>
    <format dxfId="657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4">
            <x v="1"/>
            <x v="2"/>
            <x v="3"/>
            <x v="4"/>
          </reference>
        </references>
      </pivotArea>
    </format>
    <format dxfId="656">
      <pivotArea dataOnly="0" labelOnly="1" grandRow="1" outline="0" fieldPosition="0"/>
    </format>
    <format dxfId="65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54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53">
      <pivotArea collapsedLevelsAreSubtotals="1" fieldPosition="0">
        <references count="1">
          <reference field="5" count="0"/>
        </references>
      </pivotArea>
    </format>
    <format dxfId="652">
      <pivotArea collapsedLevelsAreSubtotals="1" fieldPosition="0">
        <references count="2">
          <reference field="5" count="0" selected="0"/>
          <reference field="6" count="0"/>
        </references>
      </pivotArea>
    </format>
    <format dxfId="651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50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49">
      <pivotArea dataOnly="0" labelOnly="1" fieldPosition="0">
        <references count="1">
          <reference field="5" count="0"/>
        </references>
      </pivotArea>
    </format>
    <format dxfId="648">
      <pivotArea dataOnly="0" labelOnly="1" fieldPosition="0">
        <references count="2">
          <reference field="5" count="0" selected="0"/>
          <reference field="6" count="0"/>
        </references>
      </pivotArea>
    </format>
    <format dxfId="647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46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45">
      <pivotArea collapsedLevelsAreSubtotals="1" fieldPosition="0">
        <references count="1">
          <reference field="5" count="0"/>
        </references>
      </pivotArea>
    </format>
    <format dxfId="644">
      <pivotArea collapsedLevelsAreSubtotals="1" fieldPosition="0">
        <references count="2">
          <reference field="5" count="0" selected="0"/>
          <reference field="6" count="0"/>
        </references>
      </pivotArea>
    </format>
    <format dxfId="643">
      <pivotArea collapsedLevelsAreSubtotals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42">
      <pivotArea collapsedLevelsAreSubtotals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41">
      <pivotArea dataOnly="0" labelOnly="1" fieldPosition="0">
        <references count="1">
          <reference field="5" count="0"/>
        </references>
      </pivotArea>
    </format>
    <format dxfId="640">
      <pivotArea dataOnly="0" labelOnly="1" fieldPosition="0">
        <references count="2">
          <reference field="5" count="0" selected="0"/>
          <reference field="6" count="0"/>
        </references>
      </pivotArea>
    </format>
    <format dxfId="639">
      <pivotArea dataOnly="0" labelOnly="1" fieldPosition="0">
        <references count="3">
          <reference field="5" count="0" selected="0"/>
          <reference field="6" count="0" selected="0"/>
          <reference field="7" count="0"/>
        </references>
      </pivotArea>
    </format>
    <format dxfId="638">
      <pivotArea dataOnly="0" labelOnly="1" fieldPosition="0">
        <references count="4">
          <reference field="5" count="0" selected="0"/>
          <reference field="6" count="0" selected="0"/>
          <reference field="7" count="0" selected="0"/>
          <reference field="8" count="0"/>
        </references>
      </pivotArea>
    </format>
    <format dxfId="637">
      <pivotArea grandRow="1" outline="0" collapsedLevelsAreSubtotals="1" fieldPosition="0"/>
    </format>
    <format dxfId="636">
      <pivotArea dataOnly="0" labelOnly="1" grandRow="1" outline="0" fieldPosition="0"/>
    </format>
    <format dxfId="635">
      <pivotArea grandRow="1" outline="0" collapsedLevelsAreSubtotals="1" fieldPosition="0"/>
    </format>
    <format dxfId="634">
      <pivotArea dataOnly="0" labelOnly="1" grandRow="1" outline="0" fieldPosition="0"/>
    </format>
    <format dxfId="633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1">
            <x v="2"/>
          </reference>
        </references>
      </pivotArea>
    </format>
    <format dxfId="632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31">
      <pivotArea dataOnly="0" labelOnly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30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629">
      <pivotArea dataOnly="0" labelOnly="1" outline="0" fieldPosition="0">
        <references count="1">
          <reference field="4" count="0"/>
        </references>
      </pivotArea>
    </format>
    <format dxfId="6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27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26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25">
      <pivotArea collapsedLevelsAreSubtotals="1" fieldPosition="0">
        <references count="5">
          <reference field="5" count="0" selected="0"/>
          <reference field="6" count="0" selected="0"/>
          <reference field="7" count="0" selected="0"/>
          <reference field="8" count="0" selected="0"/>
          <reference field="9" count="0"/>
        </references>
      </pivotArea>
    </format>
    <format dxfId="62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623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9"/>
    <rowHierarchyUsage hierarchyUsage="20"/>
    <rowHierarchyUsage hierarchyUsage="21"/>
    <rowHierarchyUsage hierarchyUsage="22"/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16.xml><?xml version="1.0" encoding="utf-8"?>
<pivotTableDefinition xmlns="http://schemas.openxmlformats.org/spreadsheetml/2006/main" name="Zaokretna tablica17" cacheId="2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5:G23" firstHeaderRow="0" firstDataRow="1" firstDataCol="1" rowPageCount="1" colPageCount="1"/>
  <pivotFields count="12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</pivotFields>
  <rowFields count="5">
    <field x="7"/>
    <field x="8"/>
    <field x="9"/>
    <field x="10"/>
    <field x="11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25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6"/>
    <dataField fld="4" subtotal="count" baseField="0" baseItem="0" numFmtId="166"/>
  </dataFields>
  <formats count="52">
    <format dxfId="239">
      <pivotArea type="all" dataOnly="0" outline="0" fieldPosition="0"/>
    </format>
    <format dxfId="238">
      <pivotArea type="all" dataOnly="0" outline="0" fieldPosition="0"/>
    </format>
    <format dxfId="237">
      <pivotArea outline="0" collapsedLevelsAreSubtotals="1" fieldPosition="0"/>
    </format>
    <format dxfId="236">
      <pivotArea outline="0" collapsedLevelsAreSubtotals="1" fieldPosition="0"/>
    </format>
    <format dxfId="235">
      <pivotArea type="all" dataOnly="0" outline="0" fieldPosition="0"/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3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3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29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228">
      <pivotArea field="6" type="button" dataOnly="0" labelOnly="1" outline="0" axis="axisPage" fieldPosition="0"/>
    </format>
    <format dxfId="227">
      <pivotArea field="6" type="button" dataOnly="0" labelOnly="1" outline="0" axis="axisPage" fieldPosition="0"/>
    </format>
    <format dxfId="22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22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224">
      <pivotArea field="7" type="button" dataOnly="0" labelOnly="1" outline="0" axis="axisRow" fieldPosition="0"/>
    </format>
    <format dxfId="22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22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2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4">
            <x v="1"/>
            <x v="2"/>
            <x v="3"/>
            <x v="4"/>
          </reference>
        </references>
      </pivotArea>
    </format>
    <format dxfId="220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4">
            <x v="1"/>
            <x v="2"/>
            <x v="3"/>
            <x v="4"/>
          </reference>
        </references>
      </pivotArea>
    </format>
    <format dxfId="219">
      <pivotArea dataOnly="0" labelOnly="1" grandRow="1" outline="0" fieldPosition="0"/>
    </format>
    <format dxfId="21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217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216">
      <pivotArea collapsedLevelsAreSubtotals="1" fieldPosition="0">
        <references count="1">
          <reference field="7" count="0"/>
        </references>
      </pivotArea>
    </format>
    <format dxfId="215">
      <pivotArea collapsedLevelsAreSubtotals="1" fieldPosition="0">
        <references count="2">
          <reference field="7" count="0" selected="0"/>
          <reference field="8" count="0"/>
        </references>
      </pivotArea>
    </format>
    <format dxfId="214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13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12">
      <pivotArea dataOnly="0" labelOnly="1" fieldPosition="0">
        <references count="1">
          <reference field="7" count="0"/>
        </references>
      </pivotArea>
    </format>
    <format dxfId="211">
      <pivotArea dataOnly="0" labelOnly="1" fieldPosition="0">
        <references count="2">
          <reference field="7" count="0" selected="0"/>
          <reference field="8" count="0"/>
        </references>
      </pivotArea>
    </format>
    <format dxfId="210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09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08">
      <pivotArea collapsedLevelsAreSubtotals="1" fieldPosition="0">
        <references count="1">
          <reference field="7" count="0"/>
        </references>
      </pivotArea>
    </format>
    <format dxfId="207">
      <pivotArea collapsedLevelsAreSubtotals="1" fieldPosition="0">
        <references count="2">
          <reference field="7" count="0" selected="0"/>
          <reference field="8" count="0"/>
        </references>
      </pivotArea>
    </format>
    <format dxfId="206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05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04">
      <pivotArea dataOnly="0" labelOnly="1" fieldPosition="0">
        <references count="1">
          <reference field="7" count="0"/>
        </references>
      </pivotArea>
    </format>
    <format dxfId="203">
      <pivotArea dataOnly="0" labelOnly="1" fieldPosition="0">
        <references count="2">
          <reference field="7" count="0" selected="0"/>
          <reference field="8" count="0"/>
        </references>
      </pivotArea>
    </format>
    <format dxfId="202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01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00">
      <pivotArea grandRow="1" outline="0" collapsedLevelsAreSubtotals="1" fieldPosition="0"/>
    </format>
    <format dxfId="199">
      <pivotArea dataOnly="0" labelOnly="1" grandRow="1" outline="0" fieldPosition="0"/>
    </format>
    <format dxfId="198">
      <pivotArea grandRow="1" outline="0" collapsedLevelsAreSubtotals="1" fieldPosition="0"/>
    </format>
    <format dxfId="197">
      <pivotArea dataOnly="0" labelOnly="1" grandRow="1" outline="0" fieldPosition="0"/>
    </format>
    <format dxfId="19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19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194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193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92">
      <pivotArea dataOnly="0" labelOnly="1" outline="0" fieldPosition="0">
        <references count="1">
          <reference field="6" count="0"/>
        </references>
      </pivotArea>
    </format>
    <format dxfId="19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18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18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9"/>
    <rowHierarchyUsage hierarchyUsage="20"/>
    <rowHierarchyUsage hierarchyUsage="21"/>
    <rowHierarchyUsage hierarchyUsage="22"/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18" cacheId="3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G138" firstHeaderRow="0" firstDataRow="1" firstDataCol="1" rowPageCount="1" colPageCount="1"/>
  <pivotFields count="15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8">
    <field x="7"/>
    <field x="8"/>
    <field x="9"/>
    <field x="10"/>
    <field x="11"/>
    <field x="12"/>
    <field x="13"/>
    <field x="14"/>
  </rowFields>
  <rowItems count="10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6">
      <x v="4"/>
    </i>
    <i r="7">
      <x v="7"/>
    </i>
    <i r="7">
      <x v="8"/>
    </i>
    <i r="7">
      <x v="9"/>
    </i>
    <i r="7">
      <x v="10"/>
    </i>
    <i r="7">
      <x v="11"/>
    </i>
    <i r="6">
      <x v="5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6">
      <x v="6"/>
    </i>
    <i r="7">
      <x v="20"/>
    </i>
    <i r="7">
      <x v="21"/>
    </i>
    <i r="7">
      <x v="22"/>
    </i>
    <i r="7">
      <x v="23"/>
    </i>
    <i r="7">
      <x v="24"/>
    </i>
    <i r="7">
      <x v="25"/>
    </i>
    <i r="5">
      <x v="2"/>
    </i>
    <i r="6">
      <x v="7"/>
    </i>
    <i r="7">
      <x v="26"/>
    </i>
    <i r="5">
      <x v="3"/>
    </i>
    <i r="6">
      <x v="8"/>
    </i>
    <i r="7">
      <x v="27"/>
    </i>
    <i r="7">
      <x v="28"/>
    </i>
    <i r="7">
      <x v="29"/>
    </i>
    <i r="5">
      <x v="4"/>
    </i>
    <i r="6">
      <x v="9"/>
    </i>
    <i r="7">
      <x v="30"/>
    </i>
    <i r="4">
      <x v="1"/>
    </i>
    <i r="5">
      <x v="1"/>
    </i>
    <i r="6">
      <x v="5"/>
    </i>
    <i r="7">
      <x v="13"/>
    </i>
    <i r="7">
      <x v="16"/>
    </i>
    <i r="7">
      <x v="31"/>
    </i>
    <i r="5">
      <x v="5"/>
    </i>
    <i r="6">
      <x v="10"/>
    </i>
    <i r="7">
      <x v="32"/>
    </i>
    <i r="5">
      <x v="3"/>
    </i>
    <i r="6">
      <x v="8"/>
    </i>
    <i r="7">
      <x v="27"/>
    </i>
    <i r="4">
      <x v="2"/>
    </i>
    <i r="5">
      <x v="1"/>
    </i>
    <i r="6">
      <x v="4"/>
    </i>
    <i r="7">
      <x v="8"/>
    </i>
    <i r="7">
      <x v="9"/>
    </i>
    <i r="7">
      <x v="10"/>
    </i>
    <i r="6">
      <x v="5"/>
    </i>
    <i r="7">
      <x v="13"/>
    </i>
    <i r="7">
      <x v="19"/>
    </i>
    <i r="6">
      <x v="6"/>
    </i>
    <i r="7">
      <x v="21"/>
    </i>
    <i r="5">
      <x v="6"/>
    </i>
    <i r="6">
      <x v="11"/>
    </i>
    <i r="7">
      <x v="33"/>
    </i>
    <i r="5">
      <x v="3"/>
    </i>
    <i r="6">
      <x v="12"/>
    </i>
    <i r="7">
      <x v="34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7"/>
    </i>
    <i r="6">
      <x v="5"/>
    </i>
    <i r="7">
      <x v="12"/>
    </i>
    <i r="7">
      <x v="18"/>
    </i>
    <i r="6">
      <x v="13"/>
    </i>
    <i r="7">
      <x v="35"/>
    </i>
    <i r="6">
      <x v="6"/>
    </i>
    <i r="7">
      <x v="22"/>
    </i>
    <i r="7">
      <x v="2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25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6"/>
    <dataField fld="4" subtotal="count" baseField="0" baseItem="0" numFmtId="166"/>
  </dataFields>
  <formats count="178">
    <format dxfId="417">
      <pivotArea type="all" dataOnly="0" outline="0" fieldPosition="0"/>
    </format>
    <format dxfId="416">
      <pivotArea type="all" dataOnly="0" outline="0" fieldPosition="0"/>
    </format>
    <format dxfId="415">
      <pivotArea outline="0" collapsedLevelsAreSubtotals="1" fieldPosition="0"/>
    </format>
    <format dxfId="414">
      <pivotArea outline="0" collapsedLevelsAreSubtotals="1" fieldPosition="0"/>
    </format>
    <format dxfId="413">
      <pivotArea type="all" dataOnly="0" outline="0" fieldPosition="0"/>
    </format>
    <format dxfId="412">
      <pivotArea outline="0" collapsedLevelsAreSubtotals="1" fieldPosition="0"/>
    </format>
    <format dxfId="41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1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09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0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7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406">
      <pivotArea field="6" type="button" dataOnly="0" labelOnly="1" outline="0" axis="axisPage" fieldPosition="0"/>
    </format>
    <format dxfId="405">
      <pivotArea field="6" type="button" dataOnly="0" labelOnly="1" outline="0" axis="axisPage" fieldPosition="0"/>
    </format>
    <format dxfId="404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403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402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401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400">
      <pivotArea collapsedLevelsAreSubtotals="1" fieldPosition="0">
        <references count="6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99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398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397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396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95">
      <pivotArea collapsedLevelsAreSubtotals="1" fieldPosition="0">
        <references count="6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9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9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92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0"/>
        </references>
      </pivotArea>
    </format>
    <format dxfId="391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7" count="0" selected="0"/>
          <reference field="8" count="0"/>
        </references>
      </pivotArea>
    </format>
    <format dxfId="390">
      <pivotArea collapsedLevelsAreSubtotals="1" fieldPosition="0">
        <references count="4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/>
        </references>
      </pivotArea>
    </format>
    <format dxfId="389">
      <pivotArea collapsedLevelsAreSubtotals="1" fieldPosition="0">
        <references count="5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88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87">
      <pivotArea collapsedLevelsAreSubtotals="1" fieldPosition="0">
        <references count="2">
          <reference field="4294967294" count="4" selected="0">
            <x v="0"/>
            <x v="1"/>
            <x v="2"/>
            <x v="3"/>
          </reference>
          <reference field="7" count="0"/>
        </references>
      </pivotArea>
    </format>
    <format dxfId="386">
      <pivotArea collapsedLevelsAreSubtotals="1" fieldPosition="0">
        <references count="3">
          <reference field="4294967294" count="4" selected="0">
            <x v="0"/>
            <x v="1"/>
            <x v="2"/>
            <x v="3"/>
          </reference>
          <reference field="7" count="0" selected="0"/>
          <reference field="8" count="0"/>
        </references>
      </pivotArea>
    </format>
    <format dxfId="385">
      <pivotArea collapsedLevelsAreSubtotals="1" fieldPosition="0">
        <references count="4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/>
        </references>
      </pivotArea>
    </format>
    <format dxfId="384">
      <pivotArea collapsedLevelsAreSubtotals="1" fieldPosition="0">
        <references count="5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383">
      <pivotArea collapsedLevelsAreSubtotals="1" fieldPosition="0">
        <references count="6">
          <reference field="4294967294" count="4" selected="0">
            <x v="0"/>
            <x v="1"/>
            <x v="2"/>
            <x v="3"/>
          </reference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38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381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38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379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37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377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37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375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374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</references>
      </pivotArea>
    </format>
    <format dxfId="373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</references>
      </pivotArea>
    </format>
    <format dxfId="372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</references>
      </pivotArea>
    </format>
    <format dxfId="371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</references>
      </pivotArea>
    </format>
    <format dxfId="370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</references>
      </pivotArea>
    </format>
    <format dxfId="369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</references>
      </pivotArea>
    </format>
    <format dxfId="368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</references>
      </pivotArea>
    </format>
    <format dxfId="367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</references>
      </pivotArea>
    </format>
    <format dxfId="366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</references>
      </pivotArea>
    </format>
    <format dxfId="365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</references>
      </pivotArea>
    </format>
    <format dxfId="364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</references>
      </pivotArea>
    </format>
    <format dxfId="363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</references>
      </pivotArea>
    </format>
    <format dxfId="362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</references>
      </pivotArea>
    </format>
    <format dxfId="361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</references>
      </pivotArea>
    </format>
    <format dxfId="360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</references>
      </pivotArea>
    </format>
    <format dxfId="359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</references>
      </pivotArea>
    </format>
    <format dxfId="358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</references>
      </pivotArea>
    </format>
    <format dxfId="357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</references>
      </pivotArea>
    </format>
    <format dxfId="356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</references>
      </pivotArea>
    </format>
    <format dxfId="355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</references>
      </pivotArea>
    </format>
    <format dxfId="354">
      <pivotArea dataOnly="0" fieldPosition="0">
        <references count="1">
          <reference field="12" count="1">
            <x v="3"/>
          </reference>
        </references>
      </pivotArea>
    </format>
    <format dxfId="353">
      <pivotArea dataOnly="0" fieldPosition="0">
        <references count="1">
          <reference field="12" count="1">
            <x v="4"/>
          </reference>
        </references>
      </pivotArea>
    </format>
    <format dxfId="352">
      <pivotArea dataOnly="0" fieldPosition="0">
        <references count="1">
          <reference field="12" count="1">
            <x v="5"/>
          </reference>
        </references>
      </pivotArea>
    </format>
    <format dxfId="351">
      <pivotArea dataOnly="0" fieldPosition="0">
        <references count="1">
          <reference field="12" count="4">
            <x v="0"/>
            <x v="1"/>
            <x v="2"/>
            <x v="6"/>
          </reference>
        </references>
      </pivotArea>
    </format>
    <format dxfId="35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4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4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4"/>
          </reference>
          <reference field="13" count="1">
            <x v="15"/>
          </reference>
        </references>
      </pivotArea>
    </format>
    <format dxfId="34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4"/>
          </reference>
          <reference field="13" count="1">
            <x v="15"/>
          </reference>
        </references>
      </pivotArea>
    </format>
    <format dxfId="34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34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34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4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4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34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34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33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33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33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33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3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3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33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33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33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33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13"/>
          </reference>
        </references>
      </pivotArea>
    </format>
    <format dxfId="32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13"/>
          </reference>
        </references>
      </pivotArea>
    </format>
    <format dxfId="32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2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2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32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32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32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32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32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32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31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31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31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31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3"/>
          </reference>
          <reference field="13" count="1">
            <x v="12"/>
          </reference>
        </references>
      </pivotArea>
    </format>
    <format dxfId="31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3"/>
          </reference>
          <reference field="13" count="1">
            <x v="12"/>
          </reference>
        </references>
      </pivotArea>
    </format>
    <format dxfId="31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6"/>
          </reference>
          <reference field="13" count="1">
            <x v="11"/>
          </reference>
        </references>
      </pivotArea>
    </format>
    <format dxfId="31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6"/>
          </reference>
          <reference field="13" count="1">
            <x v="11"/>
          </reference>
        </references>
      </pivotArea>
    </format>
    <format dxfId="31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31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31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0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0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30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30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0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30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30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5"/>
          </reference>
          <reference field="13" count="1">
            <x v="10"/>
          </reference>
        </references>
      </pivotArea>
    </format>
    <format dxfId="30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0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30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4"/>
          </reference>
          <reference field="13" count="1">
            <x v="9"/>
          </reference>
        </references>
      </pivotArea>
    </format>
    <format dxfId="29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4"/>
          </reference>
          <reference field="13" count="1">
            <x v="9"/>
          </reference>
        </references>
      </pivotArea>
    </format>
    <format dxfId="29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29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3"/>
          </reference>
          <reference field="13" count="1">
            <x v="8"/>
          </reference>
        </references>
      </pivotArea>
    </format>
    <format dxfId="29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2"/>
          </reference>
          <reference field="13" count="1">
            <x v="7"/>
          </reference>
        </references>
      </pivotArea>
    </format>
    <format dxfId="29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2"/>
          </reference>
          <reference field="13" count="1">
            <x v="7"/>
          </reference>
        </references>
      </pivotArea>
    </format>
    <format dxfId="29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29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6"/>
          </reference>
          <reference field="13" count="1">
            <x v="14"/>
          </reference>
        </references>
      </pivotArea>
    </format>
    <format dxfId="29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29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6"/>
          </reference>
        </references>
      </pivotArea>
    </format>
    <format dxfId="29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28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5"/>
          </reference>
        </references>
      </pivotArea>
    </format>
    <format dxfId="28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287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4"/>
          </reference>
        </references>
      </pivotArea>
    </format>
    <format dxfId="28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28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1"/>
          </reference>
          <reference field="13" count="1">
            <x v="3"/>
          </reference>
        </references>
      </pivotArea>
    </format>
    <format dxfId="28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28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28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7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78">
      <pivotArea dataOnly="0" fieldPosition="0">
        <references count="1">
          <reference field="13" count="0"/>
        </references>
      </pivotArea>
    </format>
    <format dxfId="277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76">
      <pivotArea collapsedLevelsAreSubtotals="1" fieldPosition="0">
        <references count="1">
          <reference field="7" count="0"/>
        </references>
      </pivotArea>
    </format>
    <format dxfId="275">
      <pivotArea collapsedLevelsAreSubtotals="1" fieldPosition="0">
        <references count="2">
          <reference field="7" count="0" selected="0"/>
          <reference field="8" count="0"/>
        </references>
      </pivotArea>
    </format>
    <format dxfId="274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73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72">
      <pivotArea dataOnly="0" labelOnly="1" fieldPosition="0">
        <references count="1">
          <reference field="7" count="0"/>
        </references>
      </pivotArea>
    </format>
    <format dxfId="271">
      <pivotArea dataOnly="0" labelOnly="1" fieldPosition="0">
        <references count="2">
          <reference field="7" count="0" selected="0"/>
          <reference field="8" count="0"/>
        </references>
      </pivotArea>
    </format>
    <format dxfId="270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69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68">
      <pivotArea collapsedLevelsAreSubtotals="1" fieldPosition="0">
        <references count="1">
          <reference field="7" count="0"/>
        </references>
      </pivotArea>
    </format>
    <format dxfId="267">
      <pivotArea collapsedLevelsAreSubtotals="1" fieldPosition="0">
        <references count="2">
          <reference field="7" count="0" selected="0"/>
          <reference field="8" count="0"/>
        </references>
      </pivotArea>
    </format>
    <format dxfId="266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65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64">
      <pivotArea dataOnly="0" labelOnly="1" fieldPosition="0">
        <references count="1">
          <reference field="7" count="0"/>
        </references>
      </pivotArea>
    </format>
    <format dxfId="263">
      <pivotArea dataOnly="0" labelOnly="1" fieldPosition="0">
        <references count="2">
          <reference field="7" count="0" selected="0"/>
          <reference field="8" count="0"/>
        </references>
      </pivotArea>
    </format>
    <format dxfId="262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261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6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5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</references>
      </pivotArea>
    </format>
    <format dxfId="25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</references>
      </pivotArea>
    </format>
    <format dxfId="25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</references>
      </pivotArea>
    </format>
    <format dxfId="25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</references>
      </pivotArea>
    </format>
    <format dxfId="255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0"/>
        </references>
      </pivotArea>
    </format>
    <format dxfId="25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53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5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51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</references>
      </pivotArea>
    </format>
    <format dxfId="250">
      <pivotArea collapsedLevelsAreSubtotals="1" fieldPosition="0">
        <references count="2">
          <reference field="4294967294" count="6" selected="0">
            <x v="0"/>
            <x v="1"/>
            <x v="2"/>
            <x v="3"/>
            <x v="4"/>
            <x v="5"/>
          </reference>
          <reference field="7" count="0"/>
        </references>
      </pivotArea>
    </format>
    <format dxfId="249">
      <pivotArea collapsedLevelsAreSubtotals="1" fieldPosition="0">
        <references count="3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/>
        </references>
      </pivotArea>
    </format>
    <format dxfId="248">
      <pivotArea collapsedLevelsAreSubtotals="1" fieldPosition="0">
        <references count="4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/>
        </references>
      </pivotArea>
    </format>
    <format dxfId="247">
      <pivotArea collapsedLevelsAreSubtotals="1" fieldPosition="0">
        <references count="5">
          <reference field="4294967294" count="6" selected="0">
            <x v="0"/>
            <x v="1"/>
            <x v="2"/>
            <x v="3"/>
            <x v="4"/>
            <x v="5"/>
          </reference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246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245">
      <pivotArea dataOnly="0" labelOnly="1" outline="0" fieldPosition="0">
        <references count="1">
          <reference field="6" count="0"/>
        </references>
      </pivotArea>
    </format>
    <format dxfId="2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3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</references>
      </pivotArea>
    </format>
    <format dxfId="24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0"/>
          </reference>
        </references>
      </pivotArea>
    </format>
    <format dxfId="241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 selected="0">
            <x v="0"/>
          </reference>
          <reference field="13" count="1">
            <x v="1"/>
          </reference>
        </references>
      </pivotArea>
    </format>
    <format dxfId="240">
      <pivotArea dataOnly="0" labelOnly="1" fieldPosition="0">
        <references count="1">
          <reference field="14" count="0"/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19"/>
    <rowHierarchyUsage hierarchyUsage="20"/>
    <rowHierarchyUsage hierarchyUsage="21"/>
    <rowHierarchyUsage hierarchyUsage="22"/>
    <rowHierarchyUsage hierarchyUsage="23"/>
    <rowHierarchyUsage hierarchyUsage="26"/>
    <rowHierarchyUsage hierarchyUsage="27"/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18" cacheId="1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G138" firstHeaderRow="0" firstDataRow="1" firstDataCol="1" rowPageCount="1" colPageCount="1"/>
  <pivotFields count="16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>
      <items count="6">
        <item x="0"/>
        <item x="3"/>
        <item x="1"/>
        <item x="4"/>
        <item x="2"/>
        <item t="default"/>
      </items>
    </pivotField>
  </pivotFields>
  <rowFields count="9">
    <field x="7"/>
    <field x="8"/>
    <field x="9"/>
    <field x="10"/>
    <field x="15"/>
    <field x="11"/>
    <field x="12"/>
    <field x="13"/>
    <field x="14"/>
  </rowFields>
  <rowItems count="125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5">
      <x v="1"/>
    </i>
    <i r="6">
      <x v="1"/>
    </i>
    <i r="7">
      <x v="5"/>
    </i>
    <i r="8">
      <x v="13"/>
    </i>
    <i r="8">
      <x v="16"/>
    </i>
    <i r="8">
      <x v="31"/>
    </i>
    <i r="6">
      <x v="5"/>
    </i>
    <i r="7">
      <x v="10"/>
    </i>
    <i r="8">
      <x v="32"/>
    </i>
    <i r="6">
      <x v="3"/>
    </i>
    <i r="7">
      <x v="8"/>
    </i>
    <i r="8">
      <x v="27"/>
    </i>
    <i r="5">
      <x v="2"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6"/>
    </i>
    <i r="7">
      <x v="11"/>
    </i>
    <i r="8">
      <x v="33"/>
    </i>
    <i r="6">
      <x v="3"/>
    </i>
    <i r="7">
      <x v="12"/>
    </i>
    <i r="8">
      <x v="34"/>
    </i>
    <i r="4">
      <x v="2"/>
    </i>
    <i r="5">
      <x/>
    </i>
    <i r="6">
      <x v="1"/>
    </i>
    <i r="7">
      <x v="3"/>
    </i>
    <i r="8">
      <x v="4"/>
    </i>
    <i r="7">
      <x v="5"/>
    </i>
    <i r="8">
      <x v="12"/>
    </i>
    <i r="8">
      <x v="18"/>
    </i>
    <i r="7">
      <x v="6"/>
    </i>
    <i r="8">
      <x v="22"/>
    </i>
    <i r="6">
      <x v="3"/>
    </i>
    <i r="7">
      <x v="8"/>
    </i>
    <i r="8">
      <x v="28"/>
    </i>
    <i r="5">
      <x v="1"/>
    </i>
    <i r="6">
      <x v="3"/>
    </i>
    <i r="7">
      <x v="8"/>
    </i>
    <i r="8">
      <x v="27"/>
    </i>
    <i r="5">
      <x v="3"/>
    </i>
    <i r="6">
      <x/>
    </i>
    <i r="7">
      <x/>
    </i>
    <i r="8">
      <x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7">
      <x v="4"/>
    </i>
    <i r="8">
      <x v="7"/>
    </i>
    <i r="7">
      <x v="5"/>
    </i>
    <i r="8">
      <x v="12"/>
    </i>
    <i r="8">
      <x v="18"/>
    </i>
    <i r="7">
      <x v="13"/>
    </i>
    <i r="8">
      <x v="35"/>
    </i>
    <i r="7">
      <x v="6"/>
    </i>
    <i r="8">
      <x v="22"/>
    </i>
    <i r="8">
      <x v="25"/>
    </i>
    <i r="4">
      <x v="4"/>
    </i>
    <i r="5">
      <x/>
    </i>
    <i r="6">
      <x v="4"/>
    </i>
    <i r="7">
      <x v="9"/>
    </i>
    <i r="8">
      <x v="3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25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166"/>
    <dataField fld="4" subtotal="count" baseField="0" baseItem="0" numFmtId="166"/>
  </dataFields>
  <formats count="160">
    <format dxfId="187">
      <pivotArea type="all" dataOnly="0" outline="0" fieldPosition="0"/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type="all" dataOnly="0" outline="0" fieldPosition="0"/>
    </format>
    <format dxfId="182">
      <pivotArea outline="0" collapsedLevelsAreSubtotals="1" fieldPosition="0"/>
    </format>
    <format dxfId="18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8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79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7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7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7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75">
      <pivotArea field="6" type="button" dataOnly="0" labelOnly="1" outline="0" axis="axisPage" fieldPosition="0"/>
    </format>
    <format dxfId="174">
      <pivotArea field="6" type="button" dataOnly="0" labelOnly="1" outline="0" axis="axisPage" fieldPosition="0"/>
    </format>
    <format dxfId="17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172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17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170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16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168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16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166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16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164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16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162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16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16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15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158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15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156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155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154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153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152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151">
      <pivotArea collapsedLevelsAreSubtotals="1" fieldPosition="0">
        <references count="1">
          <reference field="7" count="0"/>
        </references>
      </pivotArea>
    </format>
    <format dxfId="150">
      <pivotArea collapsedLevelsAreSubtotals="1" fieldPosition="0">
        <references count="2">
          <reference field="7" count="0" selected="0"/>
          <reference field="8" count="0"/>
        </references>
      </pivotArea>
    </format>
    <format dxfId="149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148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147">
      <pivotArea dataOnly="0" labelOnly="1" fieldPosition="0">
        <references count="1">
          <reference field="7" count="0"/>
        </references>
      </pivotArea>
    </format>
    <format dxfId="146">
      <pivotArea dataOnly="0" labelOnly="1" fieldPosition="0">
        <references count="2">
          <reference field="7" count="0" selected="0"/>
          <reference field="8" count="0"/>
        </references>
      </pivotArea>
    </format>
    <format dxfId="145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144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143">
      <pivotArea collapsedLevelsAreSubtotals="1" fieldPosition="0">
        <references count="1">
          <reference field="7" count="0"/>
        </references>
      </pivotArea>
    </format>
    <format dxfId="142">
      <pivotArea collapsedLevelsAreSubtotals="1" fieldPosition="0">
        <references count="2">
          <reference field="7" count="0" selected="0"/>
          <reference field="8" count="0"/>
        </references>
      </pivotArea>
    </format>
    <format dxfId="141">
      <pivotArea collapsedLevelsAreSubtotals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140">
      <pivotArea collapsedLevelsAreSubtotals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139">
      <pivotArea dataOnly="0" labelOnly="1" fieldPosition="0">
        <references count="1">
          <reference field="7" count="0"/>
        </references>
      </pivotArea>
    </format>
    <format dxfId="138">
      <pivotArea dataOnly="0" labelOnly="1" fieldPosition="0">
        <references count="2">
          <reference field="7" count="0" selected="0"/>
          <reference field="8" count="0"/>
        </references>
      </pivotArea>
    </format>
    <format dxfId="137">
      <pivotArea dataOnly="0" labelOnly="1" fieldPosition="0">
        <references count="3">
          <reference field="7" count="0" selected="0"/>
          <reference field="8" count="0" selected="0"/>
          <reference field="9" count="0"/>
        </references>
      </pivotArea>
    </format>
    <format dxfId="136">
      <pivotArea dataOnly="0" labelOnly="1" fieldPosition="0">
        <references count="4">
          <reference field="7" count="0" selected="0"/>
          <reference field="8" count="0" selected="0"/>
          <reference field="9" count="0" selected="0"/>
          <reference field="10" count="0"/>
        </references>
      </pivotArea>
    </format>
    <format dxfId="135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0"/>
          </reference>
        </references>
      </pivotArea>
    </format>
    <format dxfId="134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  <reference field="15" count="1" selected="0">
            <x v="0"/>
          </reference>
        </references>
      </pivotArea>
    </format>
    <format dxfId="133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2"/>
          </reference>
          <reference field="15" count="1" selected="0">
            <x v="0"/>
          </reference>
        </references>
      </pivotArea>
    </format>
    <format dxfId="132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3">
            <x v="0"/>
            <x v="1"/>
            <x v="2"/>
          </reference>
          <reference field="15" count="1" selected="0">
            <x v="0"/>
          </reference>
        </references>
      </pivotArea>
    </format>
    <format dxfId="131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1"/>
          </reference>
        </references>
      </pivotArea>
    </format>
    <format dxfId="130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1"/>
          </reference>
        </references>
      </pivotArea>
    </format>
    <format dxfId="129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2"/>
          </reference>
        </references>
      </pivotArea>
    </format>
    <format dxfId="128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1"/>
          </reference>
          <reference field="15" count="1" selected="0">
            <x v="2"/>
          </reference>
        </references>
      </pivotArea>
    </format>
    <format dxfId="127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3"/>
          </reference>
          <reference field="15" count="1" selected="0">
            <x v="2"/>
          </reference>
        </references>
      </pivotArea>
    </format>
    <format dxfId="126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3">
            <x v="0"/>
            <x v="1"/>
            <x v="3"/>
          </reference>
          <reference field="15" count="1" selected="0">
            <x v="2"/>
          </reference>
        </references>
      </pivotArea>
    </format>
    <format dxfId="125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3"/>
          </reference>
        </references>
      </pivotArea>
    </format>
    <format dxfId="124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4"/>
          </reference>
          <reference field="15" count="1" selected="0">
            <x v="3"/>
          </reference>
        </references>
      </pivotArea>
    </format>
    <format dxfId="123">
      <pivotArea collapsedLevelsAreSubtotals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4"/>
          </reference>
        </references>
      </pivotArea>
    </format>
    <format dxfId="122">
      <pivotArea dataOnly="0" labelOnly="1" fieldPosition="0">
        <references count="6">
          <reference field="7" count="0" selected="0"/>
          <reference field="8" count="0" selected="0"/>
          <reference field="9" count="0" selected="0"/>
          <reference field="10" count="0" selected="0"/>
          <reference field="11" count="1">
            <x v="0"/>
          </reference>
          <reference field="15" count="1" selected="0">
            <x v="4"/>
          </reference>
        </references>
      </pivotArea>
    </format>
    <format dxfId="121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0"/>
          </reference>
        </references>
      </pivotArea>
    </format>
    <format dxfId="120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1"/>
          </reference>
        </references>
      </pivotArea>
    </format>
    <format dxfId="119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2"/>
          </reference>
        </references>
      </pivotArea>
    </format>
    <format dxfId="118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3"/>
          </reference>
        </references>
      </pivotArea>
    </format>
    <format dxfId="117">
      <pivotArea collapsedLevelsAreSubtotals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1">
            <x v="4"/>
          </reference>
        </references>
      </pivotArea>
    </format>
    <format dxfId="116">
      <pivotArea dataOnly="0" labelOnly="1" fieldPosition="0">
        <references count="5">
          <reference field="7" count="0" selected="0"/>
          <reference field="8" count="0" selected="0"/>
          <reference field="9" count="0" selected="0"/>
          <reference field="10" count="0" selected="0"/>
          <reference field="15" count="0"/>
        </references>
      </pivotArea>
    </format>
    <format dxfId="11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  <reference field="15" count="1" selected="0">
            <x v="0"/>
          </reference>
        </references>
      </pivotArea>
    </format>
    <format dxfId="11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11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11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2"/>
          </reference>
          <reference field="15" count="1" selected="0">
            <x v="0"/>
          </reference>
        </references>
      </pivotArea>
    </format>
    <format dxfId="11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11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0"/>
          </reference>
        </references>
      </pivotArea>
    </format>
    <format dxfId="109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6">
            <x v="0"/>
            <x v="1"/>
            <x v="2"/>
            <x v="3"/>
            <x v="4"/>
            <x v="6"/>
          </reference>
          <reference field="15" count="1" selected="0">
            <x v="0"/>
          </reference>
        </references>
      </pivotArea>
    </format>
    <format dxfId="108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0"/>
          </reference>
          <reference field="15" count="1" selected="0">
            <x v="0"/>
          </reference>
        </references>
      </pivotArea>
    </format>
    <format dxfId="10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10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10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2"/>
          </reference>
          <reference field="15" count="1" selected="0">
            <x v="0"/>
          </reference>
        </references>
      </pivotArea>
    </format>
    <format dxfId="10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10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0"/>
          </reference>
        </references>
      </pivotArea>
    </format>
    <format dxfId="10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6">
            <x v="0"/>
            <x v="1"/>
            <x v="2"/>
            <x v="3"/>
            <x v="4"/>
            <x v="6"/>
          </reference>
          <reference field="15" count="1" selected="0">
            <x v="0"/>
          </reference>
        </references>
      </pivotArea>
    </format>
    <format dxfId="10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10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  <reference field="15" count="1" selected="0">
            <x v="0"/>
          </reference>
        </references>
      </pivotArea>
    </format>
    <format dxfId="9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9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3">
            <x v="1"/>
            <x v="3"/>
            <x v="5"/>
          </reference>
          <reference field="15" count="1" selected="0">
            <x v="0"/>
          </reference>
        </references>
      </pivotArea>
    </format>
    <format dxfId="9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9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9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9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3">
            <x v="1"/>
            <x v="3"/>
            <x v="6"/>
          </reference>
          <reference field="15" count="1" selected="0">
            <x v="0"/>
          </reference>
        </references>
      </pivotArea>
    </format>
    <format dxfId="9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1"/>
          </reference>
        </references>
      </pivotArea>
    </format>
    <format dxfId="9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1"/>
          </reference>
        </references>
      </pivotArea>
    </format>
    <format dxfId="9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1"/>
          </reference>
        </references>
      </pivotArea>
    </format>
    <format dxfId="9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1"/>
          </reference>
        </references>
      </pivotArea>
    </format>
    <format dxfId="8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1"/>
          </reference>
        </references>
      </pivotArea>
    </format>
    <format dxfId="8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1"/>
          </reference>
        </references>
      </pivotArea>
    </format>
    <format dxfId="8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8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8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2">
            <x v="1"/>
            <x v="3"/>
          </reference>
          <reference field="15" count="1" selected="0">
            <x v="2"/>
          </reference>
        </references>
      </pivotArea>
    </format>
    <format dxfId="8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8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8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  <reference field="15" count="1" selected="0">
            <x v="2"/>
          </reference>
        </references>
      </pivotArea>
    </format>
    <format dxfId="8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8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  <reference field="15" count="1" selected="0">
            <x v="2"/>
          </reference>
        </references>
      </pivotArea>
    </format>
    <format dxfId="7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7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4">
            <x v="0"/>
            <x v="1"/>
            <x v="3"/>
            <x v="6"/>
          </reference>
          <reference field="15" count="1" selected="0">
            <x v="2"/>
          </reference>
        </references>
      </pivotArea>
    </format>
    <format dxfId="7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7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6"/>
          </reference>
          <reference field="15" count="1" selected="0">
            <x v="0"/>
          </reference>
        </references>
      </pivotArea>
    </format>
    <format dxfId="7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7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2"/>
          </reference>
          <reference field="12" count="3">
            <x v="1"/>
            <x v="3"/>
            <x v="6"/>
          </reference>
          <reference field="15" count="1" selected="0">
            <x v="0"/>
          </reference>
        </references>
      </pivotArea>
    </format>
    <format dxfId="7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1"/>
          </reference>
        </references>
      </pivotArea>
    </format>
    <format dxfId="7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1"/>
          </reference>
        </references>
      </pivotArea>
    </format>
    <format dxfId="7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1"/>
          </reference>
        </references>
      </pivotArea>
    </format>
    <format dxfId="7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1"/>
          </reference>
        </references>
      </pivotArea>
    </format>
    <format dxfId="6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1"/>
          </reference>
        </references>
      </pivotArea>
    </format>
    <format dxfId="6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1"/>
          </reference>
        </references>
      </pivotArea>
    </format>
    <format dxfId="6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6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65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2">
            <x v="1"/>
            <x v="3"/>
          </reference>
          <reference field="15" count="1" selected="0">
            <x v="2"/>
          </reference>
        </references>
      </pivotArea>
    </format>
    <format dxfId="6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63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6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0"/>
          </reference>
          <reference field="15" count="1" selected="0">
            <x v="2"/>
          </reference>
        </references>
      </pivotArea>
    </format>
    <format dxfId="6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1"/>
          </reference>
          <reference field="15" count="1" selected="0">
            <x v="2"/>
          </reference>
        </references>
      </pivotArea>
    </format>
    <format dxfId="6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6"/>
          </reference>
          <reference field="15" count="1" selected="0">
            <x v="2"/>
          </reference>
        </references>
      </pivotArea>
    </format>
    <format dxfId="5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1">
            <x v="3"/>
          </reference>
          <reference field="15" count="1" selected="0">
            <x v="2"/>
          </reference>
        </references>
      </pivotArea>
    </format>
    <format dxfId="5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3"/>
          </reference>
          <reference field="12" count="4">
            <x v="0"/>
            <x v="1"/>
            <x v="3"/>
            <x v="6"/>
          </reference>
          <reference field="15" count="1" selected="0">
            <x v="2"/>
          </reference>
        </references>
      </pivotArea>
    </format>
    <format dxfId="5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1"/>
          </reference>
          <reference field="15" count="1" selected="0">
            <x v="0"/>
          </reference>
        </references>
      </pivotArea>
    </format>
    <format dxfId="5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5"/>
          </reference>
          <reference field="15" count="1" selected="0">
            <x v="0"/>
          </reference>
        </references>
      </pivotArea>
    </format>
    <format dxfId="5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1">
            <x v="3"/>
          </reference>
          <reference field="15" count="1" selected="0">
            <x v="0"/>
          </reference>
        </references>
      </pivotArea>
    </format>
    <format dxfId="54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1"/>
          </reference>
          <reference field="12" count="3">
            <x v="1"/>
            <x v="3"/>
            <x v="5"/>
          </reference>
          <reference field="15" count="1" selected="0">
            <x v="0"/>
          </reference>
        </references>
      </pivotArea>
    </format>
    <format dxfId="5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3"/>
          </reference>
        </references>
      </pivotArea>
    </format>
    <format dxfId="52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3"/>
          </reference>
        </references>
      </pivotArea>
    </format>
    <format dxfId="5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3"/>
          </reference>
        </references>
      </pivotArea>
    </format>
    <format dxfId="50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3"/>
          </reference>
        </references>
      </pivotArea>
    </format>
    <format dxfId="4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3"/>
          </reference>
        </references>
      </pivotArea>
    </format>
    <format dxfId="4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3"/>
          </reference>
        </references>
      </pivotArea>
    </format>
    <format dxfId="47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0"/>
          </reference>
          <reference field="15" count="1" selected="0">
            <x v="3"/>
          </reference>
        </references>
      </pivotArea>
    </format>
    <format dxfId="46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1"/>
          </reference>
          <reference field="15" count="1" selected="0">
            <x v="3"/>
          </reference>
        </references>
      </pivotArea>
    </format>
    <format dxfId="45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5"/>
          </reference>
          <reference field="15" count="1" selected="0">
            <x v="3"/>
          </reference>
        </references>
      </pivotArea>
    </format>
    <format dxfId="44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3"/>
          </reference>
          <reference field="15" count="1" selected="0">
            <x v="3"/>
          </reference>
        </references>
      </pivotArea>
    </format>
    <format dxfId="43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1">
            <x v="4"/>
          </reference>
          <reference field="15" count="1" selected="0">
            <x v="3"/>
          </reference>
        </references>
      </pivotArea>
    </format>
    <format dxfId="42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4"/>
          </reference>
          <reference field="12" count="5">
            <x v="0"/>
            <x v="1"/>
            <x v="3"/>
            <x v="4"/>
            <x v="5"/>
          </reference>
          <reference field="15" count="1" selected="0">
            <x v="3"/>
          </reference>
        </references>
      </pivotArea>
    </format>
    <format dxfId="41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40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39">
      <pivotArea collapsedLevelsAreSubtotals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38">
      <pivotArea dataOnly="0" labelOnly="1" fieldPosition="0">
        <references count="7">
          <reference field="7" count="0" selected="0"/>
          <reference field="8" count="0" selected="0"/>
          <reference field="9" count="0" selected="0"/>
          <reference field="10" count="0" selected="0"/>
          <reference field="11" count="1" selected="0">
            <x v="0"/>
          </reference>
          <reference field="12" count="1">
            <x v="4"/>
          </reference>
          <reference field="15" count="1" selected="0">
            <x v="4"/>
          </reference>
        </references>
      </pivotArea>
    </format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34">
      <pivotArea dataOnly="0" labelOnly="1" outline="0" fieldPosition="0">
        <references count="1">
          <reference field="6" count="0"/>
        </references>
      </pivotArea>
    </format>
    <format dxfId="3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2">
      <pivotArea dataOnly="0" labelOnly="1" fieldPosition="0">
        <references count="1">
          <reference field="14" count="0"/>
        </references>
      </pivotArea>
    </format>
    <format dxfId="31">
      <pivotArea dataOnly="0" labelOnly="1" fieldPosition="0">
        <references count="1">
          <reference field="13" count="0"/>
        </references>
      </pivotArea>
    </format>
    <format dxfId="30">
      <pivotArea dataOnly="0" labelOnly="1" fieldPosition="0">
        <references count="1">
          <reference field="12" count="0"/>
        </references>
      </pivotArea>
    </format>
    <format dxfId="29">
      <pivotArea dataOnly="0" labelOnly="1" fieldPosition="0">
        <references count="1">
          <reference field="11" count="0"/>
        </references>
      </pivotArea>
    </format>
    <format dxfId="28">
      <pivotArea dataOnly="0" labelOnly="1" fieldPosition="0">
        <references count="1">
          <reference field="15" count="0"/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19"/>
    <rowHierarchyUsage hierarchyUsage="20"/>
    <rowHierarchyUsage hierarchyUsage="21"/>
    <rowHierarchyUsage hierarchyUsage="22"/>
    <rowHierarchyUsage hierarchyUsage="24"/>
    <rowHierarchyUsage hierarchyUsage="23"/>
    <rowHierarchyUsage hierarchyUsage="26"/>
    <rowHierarchyUsage hierarchyUsage="27"/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4" cacheId="10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46:G47" firstHeaderRow="0" firstDataRow="1" firstDataCol="1"/>
  <pivotFields count="7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32">
    <format dxfId="1115">
      <pivotArea type="all" dataOnly="0" outline="0" fieldPosition="0"/>
    </format>
    <format dxfId="1114">
      <pivotArea dataOnly="0" labelOnly="1" grandRow="1" outline="0" fieldPosition="0"/>
    </format>
    <format dxfId="1113">
      <pivotArea type="all" dataOnly="0" outline="0" fieldPosition="0"/>
    </format>
    <format dxfId="1112">
      <pivotArea outline="0" collapsedLevelsAreSubtotals="1" fieldPosition="0"/>
    </format>
    <format dxfId="1111">
      <pivotArea dataOnly="0" labelOnly="1" grandRow="1" outline="0" fieldPosition="0"/>
    </format>
    <format dxfId="1110">
      <pivotArea grandRow="1" outline="0" collapsedLevelsAreSubtotals="1" fieldPosition="0"/>
    </format>
    <format dxfId="1109">
      <pivotArea grandRow="1" outline="0" collapsedLevelsAreSubtotals="1" fieldPosition="0"/>
    </format>
    <format dxfId="1108">
      <pivotArea type="all" dataOnly="0" outline="0" fieldPosition="0"/>
    </format>
    <format dxfId="1107">
      <pivotArea outline="0" collapsedLevelsAreSubtotals="1" fieldPosition="0"/>
    </format>
    <format dxfId="1106">
      <pivotArea field="0" type="button" dataOnly="0" labelOnly="1" outline="0" axis="axisRow" fieldPosition="0"/>
    </format>
    <format dxfId="1105">
      <pivotArea dataOnly="0" labelOnly="1" fieldPosition="0">
        <references count="1">
          <reference field="0" count="0"/>
        </references>
      </pivotArea>
    </format>
    <format dxfId="1104">
      <pivotArea outline="0" collapsedLevelsAreSubtotals="1" fieldPosition="0"/>
    </format>
    <format dxfId="1103">
      <pivotArea type="all" dataOnly="0" outline="0" fieldPosition="0"/>
    </format>
    <format dxfId="1102">
      <pivotArea outline="0" collapsedLevelsAreSubtotals="1" fieldPosition="0"/>
    </format>
    <format dxfId="1101">
      <pivotArea field="0" type="button" dataOnly="0" labelOnly="1" outline="0" axis="axisRow" fieldPosition="0"/>
    </format>
    <format dxfId="1100">
      <pivotArea dataOnly="0" labelOnly="1" fieldPosition="0">
        <references count="1">
          <reference field="0" count="0"/>
        </references>
      </pivotArea>
    </format>
    <format dxfId="1099">
      <pivotArea outline="0" collapsedLevelsAreSubtotals="1" fieldPosition="0"/>
    </format>
    <format dxfId="1098">
      <pivotArea type="all" dataOnly="0" outline="0" fieldPosition="0"/>
    </format>
    <format dxfId="1097">
      <pivotArea outline="0" collapsedLevelsAreSubtotals="1" fieldPosition="0"/>
    </format>
    <format dxfId="1096">
      <pivotArea field="0" type="button" dataOnly="0" labelOnly="1" outline="0" axis="axisRow" fieldPosition="0"/>
    </format>
    <format dxfId="1095">
      <pivotArea dataOnly="0" labelOnly="1" fieldPosition="0">
        <references count="1">
          <reference field="0" count="0"/>
        </references>
      </pivotArea>
    </format>
    <format dxfId="1094">
      <pivotArea type="all" dataOnly="0" outline="0" fieldPosition="0"/>
    </format>
    <format dxfId="109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092">
      <pivotArea type="all" dataOnly="0" outline="0" fieldPosition="0"/>
    </format>
    <format dxfId="1091">
      <pivotArea outline="0" collapsedLevelsAreSubtotals="1" fieldPosition="0"/>
    </format>
    <format dxfId="1090">
      <pivotArea field="0" type="button" dataOnly="0" labelOnly="1" outline="0" axis="axisRow" fieldPosition="0"/>
    </format>
    <format dxfId="1089">
      <pivotArea dataOnly="0" labelOnly="1" fieldPosition="0">
        <references count="1">
          <reference field="0" count="0"/>
        </references>
      </pivotArea>
    </format>
    <format dxfId="108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8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8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8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08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Zaokretna tablica3" cacheId="12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54:G55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U GODINU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3" subtotal="count" baseField="0" baseItem="0"/>
    <dataField fld="2" subtotal="count" baseField="0" baseItem="0"/>
    <dataField fld="4" subtotal="count" baseField="0" baseItem="0"/>
    <dataField fld="5" subtotal="count" baseField="0" baseItem="0"/>
    <dataField fld="6" subtotal="count" baseField="0" baseItem="0" numFmtId="4"/>
    <dataField fld="7" subtotal="count" baseField="0" baseItem="0" numFmtId="4"/>
  </dataFields>
  <formats count="34">
    <format dxfId="1149">
      <pivotArea type="all" dataOnly="0" outline="0" fieldPosition="0"/>
    </format>
    <format dxfId="1148">
      <pivotArea dataOnly="0" labelOnly="1" grandRow="1" outline="0" fieldPosition="0"/>
    </format>
    <format dxfId="1147">
      <pivotArea type="all" dataOnly="0" outline="0" fieldPosition="0"/>
    </format>
    <format dxfId="1146">
      <pivotArea outline="0" collapsedLevelsAreSubtotals="1" fieldPosition="0"/>
    </format>
    <format dxfId="1145">
      <pivotArea dataOnly="0" labelOnly="1" grandRow="1" outline="0" fieldPosition="0"/>
    </format>
    <format dxfId="1144">
      <pivotArea grandRow="1" outline="0" collapsedLevelsAreSubtotals="1" fieldPosition="0"/>
    </format>
    <format dxfId="1143">
      <pivotArea grandRow="1" outline="0" collapsedLevelsAreSubtotals="1" fieldPosition="0"/>
    </format>
    <format dxfId="1142">
      <pivotArea type="all" dataOnly="0" outline="0" fieldPosition="0"/>
    </format>
    <format dxfId="1141">
      <pivotArea outline="0" collapsedLevelsAreSubtotals="1" fieldPosition="0"/>
    </format>
    <format dxfId="1140">
      <pivotArea field="1" type="button" dataOnly="0" labelOnly="1" outline="0" axis="axisRow" fieldPosition="0"/>
    </format>
    <format dxfId="1139">
      <pivotArea dataOnly="0" labelOnly="1" fieldPosition="0">
        <references count="1">
          <reference field="1" count="0"/>
        </references>
      </pivotArea>
    </format>
    <format dxfId="1138">
      <pivotArea outline="0" collapsedLevelsAreSubtotals="1" fieldPosition="0"/>
    </format>
    <format dxfId="1137">
      <pivotArea type="all" dataOnly="0" outline="0" fieldPosition="0"/>
    </format>
    <format dxfId="1136">
      <pivotArea outline="0" collapsedLevelsAreSubtotals="1" fieldPosition="0"/>
    </format>
    <format dxfId="1135">
      <pivotArea field="1" type="button" dataOnly="0" labelOnly="1" outline="0" axis="axisRow" fieldPosition="0"/>
    </format>
    <format dxfId="1134">
      <pivotArea dataOnly="0" labelOnly="1" fieldPosition="0">
        <references count="1">
          <reference field="1" count="0"/>
        </references>
      </pivotArea>
    </format>
    <format dxfId="1133">
      <pivotArea outline="0" collapsedLevelsAreSubtotals="1" fieldPosition="0"/>
    </format>
    <format dxfId="1132">
      <pivotArea type="all" dataOnly="0" outline="0" fieldPosition="0"/>
    </format>
    <format dxfId="1131">
      <pivotArea outline="0" collapsedLevelsAreSubtotals="1" fieldPosition="0"/>
    </format>
    <format dxfId="1130">
      <pivotArea field="1" type="button" dataOnly="0" labelOnly="1" outline="0" axis="axisRow" fieldPosition="0"/>
    </format>
    <format dxfId="1129">
      <pivotArea dataOnly="0" labelOnly="1" fieldPosition="0">
        <references count="1">
          <reference field="1" count="0"/>
        </references>
      </pivotArea>
    </format>
    <format dxfId="1128">
      <pivotArea type="all" dataOnly="0" outline="0" fieldPosition="0"/>
    </format>
    <format dxfId="1127">
      <pivotArea dataOnly="0" labelOnly="1" fieldPosition="0">
        <references count="1">
          <reference field="1" count="0"/>
        </references>
      </pivotArea>
    </format>
    <format dxfId="1126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12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24">
      <pivotArea type="all" dataOnly="0" outline="0" fieldPosition="0"/>
    </format>
    <format dxfId="1123">
      <pivotArea outline="0" collapsedLevelsAreSubtotals="1" fieldPosition="0"/>
    </format>
    <format dxfId="1122">
      <pivotArea field="1" type="button" dataOnly="0" labelOnly="1" outline="0" axis="axisRow" fieldPosition="0"/>
    </format>
    <format dxfId="1121">
      <pivotArea dataOnly="0" labelOnly="1" fieldPosition="0">
        <references count="1">
          <reference field="1" count="1">
            <x v="0"/>
          </reference>
        </references>
      </pivotArea>
    </format>
    <format dxfId="11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1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1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1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11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Zaokretna tablica2" cacheId="7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useAutoFormatting="1" subtotalHiddenItems="1" itemPrintTitles="1" createdVersion="8" indent="0" outline="1" outlineData="1" multipleFieldFilters="0">
  <location ref="A12:G15" firstHeaderRow="0" firstDataRow="1" firstDataCol="1"/>
  <pivotFields count="7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45">
    <format dxfId="1194">
      <pivotArea type="all" dataOnly="0" outline="0" fieldPosition="0"/>
    </format>
    <format dxfId="1193">
      <pivotArea outline="0" collapsedLevelsAreSubtotals="1" fieldPosition="0"/>
    </format>
    <format dxfId="1192">
      <pivotArea field="0" type="button" dataOnly="0" labelOnly="1" outline="0" axis="axisRow" fieldPosition="0"/>
    </format>
    <format dxfId="1191">
      <pivotArea dataOnly="0" labelOnly="1" fieldPosition="0">
        <references count="1">
          <reference field="0" count="0"/>
        </references>
      </pivotArea>
    </format>
    <format dxfId="1190">
      <pivotArea dataOnly="0" labelOnly="1" grandRow="1" outline="0" fieldPosition="0"/>
    </format>
    <format dxfId="11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88">
      <pivotArea field="0" type="button" dataOnly="0" labelOnly="1" outline="0" axis="axisRow" fieldPosition="0"/>
    </format>
    <format dxfId="118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86">
      <pivotArea type="all" dataOnly="0" outline="0" fieldPosition="0"/>
    </format>
    <format dxfId="1185">
      <pivotArea outline="0" collapsedLevelsAreSubtotals="1" fieldPosition="0"/>
    </format>
    <format dxfId="1184">
      <pivotArea field="0" type="button" dataOnly="0" labelOnly="1" outline="0" axis="axisRow" fieldPosition="0"/>
    </format>
    <format dxfId="1183">
      <pivotArea dataOnly="0" labelOnly="1" fieldPosition="0">
        <references count="1">
          <reference field="0" count="0"/>
        </references>
      </pivotArea>
    </format>
    <format dxfId="1182">
      <pivotArea dataOnly="0" labelOnly="1" grandRow="1" outline="0" fieldPosition="0"/>
    </format>
    <format dxfId="11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80">
      <pivotArea dataOnly="0" labelOnly="1" grandRow="1" outline="0" fieldPosition="0"/>
    </format>
    <format dxfId="1179">
      <pivotArea field="0" grandRow="1" outline="0" collapsedLevelsAreSubtotals="1" axis="axisRow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178">
      <pivotArea type="all" dataOnly="0" outline="0" fieldPosition="0"/>
    </format>
    <format dxfId="1177">
      <pivotArea outline="0" collapsedLevelsAreSubtotals="1" fieldPosition="0"/>
    </format>
    <format dxfId="1176">
      <pivotArea field="0" type="button" dataOnly="0" labelOnly="1" outline="0" axis="axisRow" fieldPosition="0"/>
    </format>
    <format dxfId="1175">
      <pivotArea dataOnly="0" labelOnly="1" fieldPosition="0">
        <references count="1">
          <reference field="0" count="0"/>
        </references>
      </pivotArea>
    </format>
    <format dxfId="1174">
      <pivotArea dataOnly="0" labelOnly="1" grandRow="1" outline="0" fieldPosition="0"/>
    </format>
    <format dxfId="117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72">
      <pivotArea field="0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1171">
      <pivotArea field="0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1170">
      <pivotArea collapsedLevelsAreSubtotals="1" fieldPosition="0">
        <references count="1">
          <reference field="0" count="0"/>
        </references>
      </pivotArea>
    </format>
    <format dxfId="1169">
      <pivotArea field="0" type="button" dataOnly="0" labelOnly="1" outline="0" axis="axisRow" fieldPosition="0"/>
    </format>
    <format dxfId="1168">
      <pivotArea dataOnly="0" labelOnly="1" fieldPosition="0">
        <references count="1">
          <reference field="0" count="0"/>
        </references>
      </pivotArea>
    </format>
    <format dxfId="116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66">
      <pivotArea type="all" dataOnly="0" outline="0" fieldPosition="0"/>
    </format>
    <format dxfId="1165">
      <pivotArea outline="0" collapsedLevelsAreSubtotals="1" fieldPosition="0"/>
    </format>
    <format dxfId="1164">
      <pivotArea field="0" type="button" dataOnly="0" labelOnly="1" outline="0" axis="axisRow" fieldPosition="0"/>
    </format>
    <format dxfId="1163">
      <pivotArea dataOnly="0" labelOnly="1" fieldPosition="0">
        <references count="1">
          <reference field="0" count="0"/>
        </references>
      </pivotArea>
    </format>
    <format dxfId="1162">
      <pivotArea dataOnly="0" labelOnly="1" grandRow="1" outline="0" fieldPosition="0"/>
    </format>
    <format dxfId="116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60">
      <pivotArea type="all" dataOnly="0" outline="0" fieldPosition="0"/>
    </format>
    <format dxfId="1159">
      <pivotArea outline="0" collapsedLevelsAreSubtotals="1" fieldPosition="0"/>
    </format>
    <format dxfId="1158">
      <pivotArea field="0" type="button" dataOnly="0" labelOnly="1" outline="0" axis="axisRow" fieldPosition="0"/>
    </format>
    <format dxfId="1157">
      <pivotArea dataOnly="0" labelOnly="1" fieldPosition="0">
        <references count="1">
          <reference field="0" count="0"/>
        </references>
      </pivotArea>
    </format>
    <format dxfId="1156">
      <pivotArea dataOnly="0" labelOnly="1" grandRow="1" outline="0" fieldPosition="0"/>
    </format>
    <format dxfId="115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54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15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52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151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150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PrimiciIzdaci" cacheId="9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41:G42" firstHeaderRow="0" firstDataRow="1" firstDataCol="1"/>
  <pivotFields count="7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29">
    <format dxfId="1223">
      <pivotArea type="all" dataOnly="0" outline="0" fieldPosition="0"/>
    </format>
    <format dxfId="1222">
      <pivotArea dataOnly="0" labelOnly="1" grandRow="1" outline="0" fieldPosition="0"/>
    </format>
    <format dxfId="1221">
      <pivotArea type="all" dataOnly="0" outline="0" fieldPosition="0"/>
    </format>
    <format dxfId="1220">
      <pivotArea outline="0" collapsedLevelsAreSubtotals="1" fieldPosition="0"/>
    </format>
    <format dxfId="1219">
      <pivotArea dataOnly="0" labelOnly="1" grandRow="1" outline="0" fieldPosition="0"/>
    </format>
    <format dxfId="1218">
      <pivotArea grandRow="1" outline="0" collapsedLevelsAreSubtotals="1" fieldPosition="0"/>
    </format>
    <format dxfId="1217">
      <pivotArea grandRow="1" outline="0" collapsedLevelsAreSubtotals="1" fieldPosition="0"/>
    </format>
    <format dxfId="1216">
      <pivotArea type="all" dataOnly="0" outline="0" fieldPosition="0"/>
    </format>
    <format dxfId="1215">
      <pivotArea outline="0" collapsedLevelsAreSubtotals="1" fieldPosition="0"/>
    </format>
    <format dxfId="1214">
      <pivotArea field="0" type="button" dataOnly="0" labelOnly="1" outline="0" axis="axisRow" fieldPosition="0"/>
    </format>
    <format dxfId="1213">
      <pivotArea dataOnly="0" labelOnly="1" fieldPosition="0">
        <references count="1">
          <reference field="0" count="0"/>
        </references>
      </pivotArea>
    </format>
    <format dxfId="1212">
      <pivotArea outline="0" collapsedLevelsAreSubtotals="1" fieldPosition="0"/>
    </format>
    <format dxfId="1211">
      <pivotArea type="all" dataOnly="0" outline="0" fieldPosition="0"/>
    </format>
    <format dxfId="1210">
      <pivotArea outline="0" collapsedLevelsAreSubtotals="1" fieldPosition="0"/>
    </format>
    <format dxfId="1209">
      <pivotArea dataOnly="0" labelOnly="1" fieldPosition="0">
        <references count="1">
          <reference field="0" count="0"/>
        </references>
      </pivotArea>
    </format>
    <format dxfId="1208">
      <pivotArea outline="0" collapsedLevelsAreSubtotals="1" fieldPosition="0"/>
    </format>
    <format dxfId="1207">
      <pivotArea type="all" dataOnly="0" outline="0" fieldPosition="0"/>
    </format>
    <format dxfId="1206">
      <pivotArea outline="0" collapsedLevelsAreSubtotals="1" fieldPosition="0"/>
    </format>
    <format dxfId="1205">
      <pivotArea dataOnly="0" labelOnly="1" fieldPosition="0">
        <references count="1">
          <reference field="0" count="0"/>
        </references>
      </pivotArea>
    </format>
    <format dxfId="1204">
      <pivotArea type="all" dataOnly="0" outline="0" fieldPosition="0"/>
    </format>
    <format dxfId="1203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202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201">
      <pivotArea type="all" dataOnly="0" outline="0" fieldPosition="0"/>
    </format>
    <format dxfId="1200">
      <pivotArea outline="0" collapsedLevelsAreSubtotals="1" fieldPosition="0"/>
    </format>
    <format dxfId="1199">
      <pivotArea dataOnly="0" labelOnly="1" fieldPosition="0">
        <references count="1">
          <reference field="0" count="0"/>
        </references>
      </pivotArea>
    </format>
    <format dxfId="119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9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196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195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SAZETAK_Rashodi" cacheId="8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26:G29" firstHeaderRow="0" firstDataRow="1" firstDataCol="1"/>
  <pivotFields count="8">
    <pivotField allDrilled="1" subtotalTop="0" showAll="0" dataSourceSort="1" defaultSubtotal="0" defaultAttributeDrillState="1">
      <items count="2">
        <item s="1" x="0"/>
        <item s="1" x="1"/>
      </items>
    </pivotField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7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 numFmtId="4"/>
    <dataField fld="6" subtotal="count" baseField="0" baseItem="0" numFmtId="4"/>
  </dataFields>
  <formats count="50">
    <format dxfId="1273">
      <pivotArea type="all" dataOnly="0" outline="0" fieldPosition="0"/>
    </format>
    <format dxfId="1272">
      <pivotArea dataOnly="0" labelOnly="1" grandRow="1" outline="0" fieldPosition="0"/>
    </format>
    <format dxfId="1271">
      <pivotArea outline="0" collapsedLevelsAreSubtotals="1" fieldPosition="0"/>
    </format>
    <format dxfId="1270">
      <pivotArea dataOnly="0" labelOnly="1" fieldPosition="0">
        <references count="1">
          <reference field="1" count="0"/>
        </references>
      </pivotArea>
    </format>
    <format dxfId="1269">
      <pivotArea dataOnly="0" labelOnly="1" grandRow="1" outline="0" fieldPosition="0"/>
    </format>
    <format dxfId="1268">
      <pivotArea grandRow="1" outline="0" collapsedLevelsAreSubtotals="1" fieldPosition="0"/>
    </format>
    <format dxfId="1267">
      <pivotArea type="all" dataOnly="0" outline="0" fieldPosition="0"/>
    </format>
    <format dxfId="1266">
      <pivotArea outline="0" collapsedLevelsAreSubtotals="1" fieldPosition="0"/>
    </format>
    <format dxfId="1265">
      <pivotArea field="1" type="button" dataOnly="0" labelOnly="1" outline="0" axis="axisRow" fieldPosition="0"/>
    </format>
    <format dxfId="1264">
      <pivotArea dataOnly="0" labelOnly="1" fieldPosition="0">
        <references count="1">
          <reference field="1" count="0"/>
        </references>
      </pivotArea>
    </format>
    <format dxfId="1263">
      <pivotArea dataOnly="0" labelOnly="1" grandRow="1" outline="0" fieldPosition="0"/>
    </format>
    <format dxfId="1262">
      <pivotArea outline="0" collapsedLevelsAreSubtotals="1" fieldPosition="0"/>
    </format>
    <format dxfId="1261">
      <pivotArea type="all" dataOnly="0" outline="0" fieldPosition="0"/>
    </format>
    <format dxfId="1260">
      <pivotArea outline="0" collapsedLevelsAreSubtotals="1" fieldPosition="0"/>
    </format>
    <format dxfId="1259">
      <pivotArea field="1" type="button" dataOnly="0" labelOnly="1" outline="0" axis="axisRow" fieldPosition="0"/>
    </format>
    <format dxfId="1258">
      <pivotArea dataOnly="0" labelOnly="1" fieldPosition="0">
        <references count="1">
          <reference field="1" count="0"/>
        </references>
      </pivotArea>
    </format>
    <format dxfId="1257">
      <pivotArea dataOnly="0" labelOnly="1" grandRow="1" outline="0" fieldPosition="0"/>
    </format>
    <format dxfId="1256">
      <pivotArea field="1" type="button" dataOnly="0" labelOnly="1" outline="0" axis="axisRow" fieldPosition="0"/>
    </format>
    <format dxfId="1255">
      <pivotArea field="1" type="button" dataOnly="0" labelOnly="1" outline="0" axis="axisRow" fieldPosition="0"/>
    </format>
    <format dxfId="1254">
      <pivotArea outline="0" collapsedLevelsAreSubtotals="1" fieldPosition="0"/>
    </format>
    <format dxfId="1253">
      <pivotArea type="all" dataOnly="0" outline="0" fieldPosition="0"/>
    </format>
    <format dxfId="1252">
      <pivotArea outline="0" collapsedLevelsAreSubtotals="1" fieldPosition="0"/>
    </format>
    <format dxfId="1251">
      <pivotArea field="1" type="button" dataOnly="0" labelOnly="1" outline="0" axis="axisRow" fieldPosition="0"/>
    </format>
    <format dxfId="1250">
      <pivotArea dataOnly="0" labelOnly="1" fieldPosition="0">
        <references count="1">
          <reference field="1" count="0"/>
        </references>
      </pivotArea>
    </format>
    <format dxfId="1249">
      <pivotArea dataOnly="0" labelOnly="1" grandRow="1" outline="0" fieldPosition="0"/>
    </format>
    <format dxfId="1248">
      <pivotArea type="all" dataOnly="0" outline="0" fieldPosition="0"/>
    </format>
    <format dxfId="1247">
      <pivotArea outline="0" collapsedLevelsAreSubtotals="1" fieldPosition="0"/>
    </format>
    <format dxfId="1246">
      <pivotArea field="1" type="button" dataOnly="0" labelOnly="1" outline="0" axis="axisRow" fieldPosition="0"/>
    </format>
    <format dxfId="1245">
      <pivotArea dataOnly="0" labelOnly="1" fieldPosition="0">
        <references count="1">
          <reference field="1" count="0"/>
        </references>
      </pivotArea>
    </format>
    <format dxfId="1244">
      <pivotArea dataOnly="0" labelOnly="1" grandRow="1" outline="0" fieldPosition="0"/>
    </format>
    <format dxfId="1243">
      <pivotArea field="1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1242">
      <pivotArea field="1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1241">
      <pivotArea type="all" dataOnly="0" outline="0" fieldPosition="0"/>
    </format>
    <format dxfId="1240">
      <pivotArea outline="0" collapsedLevelsAreSubtotals="1" fieldPosition="0"/>
    </format>
    <format dxfId="1239">
      <pivotArea field="1" type="button" dataOnly="0" labelOnly="1" outline="0" axis="axisRow" fieldPosition="0"/>
    </format>
    <format dxfId="1238">
      <pivotArea dataOnly="0" labelOnly="1" fieldPosition="0">
        <references count="1">
          <reference field="1" count="0"/>
        </references>
      </pivotArea>
    </format>
    <format dxfId="1237">
      <pivotArea dataOnly="0" labelOnly="1" grandRow="1" outline="0" fieldPosition="0"/>
    </format>
    <format dxfId="123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35">
      <pivotArea type="all" dataOnly="0" outline="0" fieldPosition="0"/>
    </format>
    <format dxfId="1234">
      <pivotArea outline="0" collapsedLevelsAreSubtotals="1" fieldPosition="0"/>
    </format>
    <format dxfId="1233">
      <pivotArea field="1" type="button" dataOnly="0" labelOnly="1" outline="0" axis="axisRow" fieldPosition="0"/>
    </format>
    <format dxfId="1232">
      <pivotArea dataOnly="0" labelOnly="1" fieldPosition="0">
        <references count="1">
          <reference field="1" count="0"/>
        </references>
      </pivotArea>
    </format>
    <format dxfId="1231">
      <pivotArea dataOnly="0" labelOnly="1" grandRow="1" outline="0" fieldPosition="0"/>
    </format>
    <format dxfId="123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29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2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22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2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22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OpciDio_Prihodi" cacheId="16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colGrandTotals="0" itemPrintTitles="1" createdVersion="8" indent="0" outline="1" outlineData="1" multipleFieldFilters="0" rowHeaderCaption="Razred / Skupina / Izvor">
  <location ref="A12:G25" firstHeaderRow="0" firstDataRow="1" firstDataCol="1"/>
  <pivotFields count="11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5">
    <field x="10"/>
    <field x="0"/>
    <field x="1"/>
    <field x="8"/>
    <field x="9"/>
  </rowFields>
  <rowItems count="13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2">
      <x v="2"/>
    </i>
    <i r="3">
      <x v="2"/>
    </i>
    <i r="4">
      <x v="2"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 numFmtId="4"/>
    <dataField fld="7" subtotal="count" baseField="0" baseItem="0" numFmtId="4"/>
    <dataField fld="3" subtotal="count" baseField="0" baseItem="0" numFmtId="4"/>
    <dataField fld="4" subtotal="count" baseField="0" baseItem="0" numFmtId="4"/>
    <dataField fld="5" subtotal="count" baseField="0" baseItem="0" numFmtId="4"/>
    <dataField fld="6" subtotal="count" baseField="0" baseItem="0" numFmtId="4"/>
  </dataFields>
  <formats count="84">
    <format dxfId="910">
      <pivotArea type="all" dataOnly="0" outline="0" fieldPosition="0"/>
    </format>
    <format dxfId="909">
      <pivotArea field="0" type="button" dataOnly="0" labelOnly="1" outline="0" axis="axisRow" fieldPosition="1"/>
    </format>
    <format dxfId="908">
      <pivotArea field="0" type="button" dataOnly="0" labelOnly="1" outline="0" axis="axisRow" fieldPosition="1"/>
    </format>
    <format dxfId="907">
      <pivotArea field="0" type="button" dataOnly="0" labelOnly="1" outline="0" axis="axisRow" fieldPosition="1"/>
    </format>
    <format dxfId="906">
      <pivotArea type="all" dataOnly="0" outline="0" fieldPosition="0"/>
    </format>
    <format dxfId="905">
      <pivotArea outline="0" collapsedLevelsAreSubtotals="1" fieldPosition="0"/>
    </format>
    <format dxfId="904">
      <pivotArea field="0" type="button" dataOnly="0" labelOnly="1" outline="0" axis="axisRow" fieldPosition="1"/>
    </format>
    <format dxfId="903">
      <pivotArea dataOnly="0" labelOnly="1" fieldPosition="0">
        <references count="1">
          <reference field="0" count="1">
            <x v="0"/>
          </reference>
        </references>
      </pivotArea>
    </format>
    <format dxfId="90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901">
      <pivotArea field="0" type="button" dataOnly="0" labelOnly="1" outline="0" axis="axisRow" fieldPosition="1"/>
    </format>
    <format dxfId="900">
      <pivotArea field="0" type="button" dataOnly="0" labelOnly="1" outline="0" axis="axisRow" fieldPosition="1"/>
    </format>
    <format dxfId="899">
      <pivotArea outline="0" collapsedLevelsAreSubtotals="1" fieldPosition="0"/>
    </format>
    <format dxfId="898">
      <pivotArea type="all" dataOnly="0" outline="0" fieldPosition="0"/>
    </format>
    <format dxfId="897">
      <pivotArea outline="0" collapsedLevelsAreSubtotals="1" fieldPosition="0"/>
    </format>
    <format dxfId="896">
      <pivotArea field="0" type="button" dataOnly="0" labelOnly="1" outline="0" axis="axisRow" fieldPosition="1"/>
    </format>
    <format dxfId="895">
      <pivotArea dataOnly="0" labelOnly="1" fieldPosition="0">
        <references count="1">
          <reference field="0" count="1">
            <x v="0"/>
          </reference>
        </references>
      </pivotArea>
    </format>
    <format dxfId="89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893">
      <pivotArea field="0" type="button" dataOnly="0" labelOnly="1" outline="0" axis="axisRow" fieldPosition="1"/>
    </format>
    <format dxfId="89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91">
      <pivotArea field="0" type="button" dataOnly="0" labelOnly="1" outline="0" axis="axisRow" fieldPosition="1"/>
    </format>
    <format dxfId="89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89">
      <pivotArea field="0" type="button" dataOnly="0" labelOnly="1" outline="0" axis="axisRow" fieldPosition="1"/>
    </format>
    <format dxfId="88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88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6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88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84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88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82">
      <pivotArea dataOnly="0" labelOnly="1" fieldPosition="0">
        <references count="1">
          <reference field="8" count="0"/>
        </references>
      </pivotArea>
    </format>
    <format dxfId="881">
      <pivotArea dataOnly="0" labelOnly="1" fieldPosition="0">
        <references count="1">
          <reference field="9" count="0"/>
        </references>
      </pivotArea>
    </format>
    <format dxfId="880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79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 selected="0">
            <x v="0"/>
          </reference>
          <reference field="9" count="1">
            <x v="0"/>
          </reference>
          <reference field="10" count="0" selected="0"/>
        </references>
      </pivotArea>
    </format>
    <format dxfId="878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8" count="1">
            <x v="1"/>
          </reference>
          <reference field="10" count="0" selected="0"/>
        </references>
      </pivotArea>
    </format>
    <format dxfId="877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1"/>
          </reference>
          <reference field="8" count="1" selected="0">
            <x v="1"/>
          </reference>
          <reference field="9" count="1">
            <x v="1"/>
          </reference>
          <reference field="10" count="0" selected="0"/>
        </references>
      </pivotArea>
    </format>
    <format dxfId="876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8" count="1">
            <x v="2"/>
          </reference>
          <reference field="10" count="0" selected="0"/>
        </references>
      </pivotArea>
    </format>
    <format dxfId="875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2"/>
          </reference>
          <reference field="8" count="1" selected="0">
            <x v="2"/>
          </reference>
          <reference field="9" count="2">
            <x v="2"/>
            <x v="3"/>
          </reference>
          <reference field="10" count="0" selected="0"/>
        </references>
      </pivotArea>
    </format>
    <format dxfId="874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73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0"/>
          </reference>
          <reference field="8" count="1" selected="0">
            <x v="0"/>
          </reference>
          <reference field="9" count="1">
            <x v="0"/>
          </reference>
          <reference field="10" count="0" selected="0"/>
        </references>
      </pivotArea>
    </format>
    <format dxfId="872">
      <pivotArea collapsedLevelsAreSubtotals="1" fieldPosition="0">
        <references count="5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8" count="1">
            <x v="1"/>
          </reference>
          <reference field="10" count="0" selected="0"/>
        </references>
      </pivotArea>
    </format>
    <format dxfId="871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1"/>
          </reference>
          <reference field="8" count="1" selected="0">
            <x v="1"/>
          </reference>
          <reference field="9" count="1">
            <x v="1"/>
          </reference>
          <reference field="10" count="0" selected="0"/>
        </references>
      </pivotArea>
    </format>
    <format dxfId="870">
      <pivotArea collapsedLevelsAreSubtotals="1" fieldPosition="0">
        <references count="6">
          <reference field="4294967294" count="2" selected="0">
            <x v="1"/>
            <x v="2"/>
          </reference>
          <reference field="0" count="0" selected="0"/>
          <reference field="1" count="1" selected="0">
            <x v="2"/>
          </reference>
          <reference field="8" count="1" selected="0">
            <x v="2"/>
          </reference>
          <reference field="9" count="2">
            <x v="2"/>
            <x v="3"/>
          </reference>
          <reference field="10" count="0" selected="0"/>
        </references>
      </pivotArea>
    </format>
    <format dxfId="869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68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 selected="0">
            <x v="0"/>
          </reference>
          <reference field="9" count="1">
            <x v="0"/>
          </reference>
          <reference field="10" count="0" selected="0"/>
        </references>
      </pivotArea>
    </format>
    <format dxfId="867">
      <pivotArea collapsedLevelsAreSubtotals="1" fieldPosition="0">
        <references count="5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66">
      <pivotArea collapsedLevelsAreSubtotals="1" fieldPosition="0">
        <references count="6">
          <reference field="4294967294" count="1" selected="0">
            <x v="1"/>
          </reference>
          <reference field="0" count="0" selected="0"/>
          <reference field="1" count="1" selected="0">
            <x v="0"/>
          </reference>
          <reference field="8" count="1" selected="0">
            <x v="0"/>
          </reference>
          <reference field="9" count="1">
            <x v="0"/>
          </reference>
          <reference field="10" count="0" selected="0"/>
        </references>
      </pivotArea>
    </format>
    <format dxfId="865">
      <pivotArea collapsedLevelsAreSubtotals="1" fieldPosition="0">
        <references count="5">
          <reference field="4294967294" count="1" selected="0">
            <x v="2"/>
          </reference>
          <reference field="0" count="0" selected="0"/>
          <reference field="1" count="1" selected="0">
            <x v="2"/>
          </reference>
          <reference field="8" count="1">
            <x v="2"/>
          </reference>
          <reference field="10" count="0" selected="0"/>
        </references>
      </pivotArea>
    </format>
    <format dxfId="86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86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862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61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0"/>
          </reference>
          <reference field="8" count="1" selected="0">
            <x v="0"/>
          </reference>
          <reference field="9" count="1">
            <x v="0"/>
          </reference>
          <reference field="10" count="0" selected="0"/>
        </references>
      </pivotArea>
    </format>
    <format dxfId="860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8" count="1">
            <x v="1"/>
          </reference>
          <reference field="10" count="0" selected="0"/>
        </references>
      </pivotArea>
    </format>
    <format dxfId="859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1"/>
          </reference>
          <reference field="8" count="1" selected="0">
            <x v="1"/>
          </reference>
          <reference field="9" count="1">
            <x v="1"/>
          </reference>
          <reference field="10" count="0" selected="0"/>
        </references>
      </pivotArea>
    </format>
    <format dxfId="858">
      <pivotArea collapsedLevelsAreSubtotals="1" fieldPosition="0">
        <references count="5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8" count="1">
            <x v="2"/>
          </reference>
          <reference field="10" count="0" selected="0"/>
        </references>
      </pivotArea>
    </format>
    <format dxfId="857">
      <pivotArea collapsedLevelsAreSubtotals="1" fieldPosition="0">
        <references count="6">
          <reference field="4294967294" count="1" selected="0">
            <x v="5"/>
          </reference>
          <reference field="0" count="0" selected="0"/>
          <reference field="1" count="1" selected="0">
            <x v="2"/>
          </reference>
          <reference field="8" count="1" selected="0">
            <x v="2"/>
          </reference>
          <reference field="9" count="2">
            <x v="2"/>
            <x v="3"/>
          </reference>
          <reference field="10" count="0" selected="0"/>
        </references>
      </pivotArea>
    </format>
    <format dxfId="856">
      <pivotArea collapsedLevelsAreSubtotals="1" fieldPosition="0">
        <references count="1">
          <reference field="10" count="0"/>
        </references>
      </pivotArea>
    </format>
    <format dxfId="855">
      <pivotArea dataOnly="0" labelOnly="1" fieldPosition="0">
        <references count="1">
          <reference field="10" count="0"/>
        </references>
      </pivotArea>
    </format>
    <format dxfId="854">
      <pivotArea collapsedLevelsAreSubtotals="1" fieldPosition="0">
        <references count="2">
          <reference field="0" count="0"/>
          <reference field="10" count="0" selected="0"/>
        </references>
      </pivotArea>
    </format>
    <format dxfId="853">
      <pivotArea dataOnly="0" labelOnly="1" fieldPosition="0">
        <references count="2">
          <reference field="0" count="0"/>
          <reference field="10" count="0" selected="0"/>
        </references>
      </pivotArea>
    </format>
    <format dxfId="852">
      <pivotArea collapsedLevelsAreSubtotals="1" fieldPosition="0">
        <references count="3">
          <reference field="0" count="0" selected="0"/>
          <reference field="1" count="1">
            <x v="0"/>
          </reference>
          <reference field="10" count="0" selected="0"/>
        </references>
      </pivotArea>
    </format>
    <format dxfId="851">
      <pivotArea collapsedLevelsAreSubtotals="1" fieldPosition="0">
        <references count="3">
          <reference field="0" count="0" selected="0"/>
          <reference field="1" count="1">
            <x v="1"/>
          </reference>
          <reference field="10" count="0" selected="0"/>
        </references>
      </pivotArea>
    </format>
    <format dxfId="850">
      <pivotArea collapsedLevelsAreSubtotals="1" fieldPosition="0">
        <references count="3">
          <reference field="0" count="0" selected="0"/>
          <reference field="1" count="1">
            <x v="2"/>
          </reference>
          <reference field="10" count="0" selected="0"/>
        </references>
      </pivotArea>
    </format>
    <format dxfId="849">
      <pivotArea dataOnly="0" labelOnly="1" fieldPosition="0">
        <references count="3">
          <reference field="0" count="0" selected="0"/>
          <reference field="1" count="0"/>
          <reference field="10" count="0" selected="0"/>
        </references>
      </pivotArea>
    </format>
    <format dxfId="84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6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5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4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2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1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840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8" count="1">
            <x v="1"/>
          </reference>
          <reference field="10" count="0" selected="0"/>
        </references>
      </pivotArea>
    </format>
    <format dxfId="839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8" count="1">
            <x v="2"/>
          </reference>
          <reference field="10" count="0" selected="0"/>
        </references>
      </pivotArea>
    </format>
    <format dxfId="838">
      <pivotArea collapsedLevelsAreSubtotals="1" fieldPosition="0">
        <references count="3">
          <reference field="0" count="0" selected="0"/>
          <reference field="1" count="1">
            <x v="0"/>
          </reference>
          <reference field="10" count="0" selected="0"/>
        </references>
      </pivotArea>
    </format>
    <format dxfId="837">
      <pivotArea collapsedLevelsAreSubtotals="1" fieldPosition="0">
        <references count="3">
          <reference field="0" count="0" selected="0"/>
          <reference field="1" count="1">
            <x v="1"/>
          </reference>
          <reference field="10" count="0" selected="0"/>
        </references>
      </pivotArea>
    </format>
    <format dxfId="836">
      <pivotArea collapsedLevelsAreSubtotals="1" fieldPosition="0">
        <references count="3">
          <reference field="0" count="0" selected="0"/>
          <reference field="1" count="1">
            <x v="2"/>
          </reference>
          <reference field="10" count="0" selected="0"/>
        </references>
      </pivotArea>
    </format>
    <format dxfId="835">
      <pivotArea dataOnly="0" labelOnly="1" fieldPosition="0">
        <references count="3">
          <reference field="0" count="0" selected="0"/>
          <reference field="1" count="0"/>
          <reference field="10" count="0" selected="0"/>
        </references>
      </pivotArea>
    </format>
    <format dxfId="834">
      <pivotArea collapsedLevelsAreSubtotals="1" fieldPosition="0">
        <references count="2">
          <reference field="0" count="0"/>
          <reference field="10" count="0" selected="0"/>
        </references>
      </pivotArea>
    </format>
    <format dxfId="833">
      <pivotArea dataOnly="0" labelOnly="1" fieldPosition="0">
        <references count="2">
          <reference field="0" count="0"/>
          <reference field="10" count="0" selected="0"/>
        </references>
      </pivotArea>
    </format>
    <format dxfId="832">
      <pivotArea dataOnly="0" fieldPosition="0">
        <references count="1">
          <reference field="1" count="1">
            <x v="0"/>
          </reference>
        </references>
      </pivotArea>
    </format>
    <format dxfId="831">
      <pivotArea dataOnly="0" fieldPosition="0">
        <references count="1">
          <reference field="8" count="1">
            <x v="0"/>
          </reference>
        </references>
      </pivotArea>
    </format>
    <format dxfId="830">
      <pivotArea dataOnly="0" labelOnly="1" fieldPosition="0">
        <references count="3">
          <reference field="0" count="0" selected="0"/>
          <reference field="1" count="1">
            <x v="1"/>
          </reference>
          <reference field="10" count="0" selected="0"/>
        </references>
      </pivotArea>
    </format>
    <format dxfId="829">
      <pivotArea dataOnly="0" labelOnly="1" fieldPosition="0">
        <references count="3">
          <reference field="0" count="0" selected="0"/>
          <reference field="1" count="1">
            <x v="2"/>
          </reference>
          <reference field="10" count="0" selected="0"/>
        </references>
      </pivotArea>
    </format>
    <format dxfId="828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8" count="1">
            <x v="1"/>
          </reference>
          <reference field="10" count="0" selected="0"/>
        </references>
      </pivotArea>
    </format>
    <format dxfId="827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8" count="1">
            <x v="2"/>
          </reference>
          <reference field="10" count="0" selected="0"/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9"/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Zaokretna tablica2" cacheId="17" applyNumberFormats="0" applyBorderFormats="0" applyFontFormats="0" applyPatternFormats="0" applyAlignmentFormats="0" applyWidthHeightFormats="1" dataCaption="Vrijednosti" tag="50373b6b-15cd-489a-827a-3287796120f2" updatedVersion="6" minRefreshableVersion="3" subtotalHiddenItems="1" colGrandTotals="0" itemPrintTitles="1" createdVersion="8" indent="0" outline="1" outlineData="1" multipleFieldFilters="0" rowHeaderCaption="Razred / Skupina / Izvor">
  <location ref="A63:G124" firstHeaderRow="0" firstDataRow="1" firstDataCol="1"/>
  <pivotFields count="11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5">
    <field x="10"/>
    <field x="6"/>
    <field x="7"/>
    <field x="8"/>
    <field x="9"/>
  </rowFields>
  <rowItems count="61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3">
      <x v="5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6"/>
    </i>
    <i r="4">
      <x v="21"/>
    </i>
    <i r="3">
      <x v="7"/>
    </i>
    <i r="4">
      <x v="22"/>
    </i>
    <i r="4">
      <x v="23"/>
    </i>
    <i r="4">
      <x v="24"/>
    </i>
    <i r="4">
      <x v="25"/>
    </i>
    <i r="4">
      <x v="26"/>
    </i>
    <i r="4">
      <x v="27"/>
    </i>
    <i r="2">
      <x v="2"/>
    </i>
    <i r="3">
      <x v="8"/>
    </i>
    <i r="4">
      <x v="28"/>
    </i>
    <i r="2">
      <x v="3"/>
    </i>
    <i r="3">
      <x v="9"/>
    </i>
    <i r="4">
      <x v="29"/>
    </i>
    <i r="1">
      <x v="1"/>
    </i>
    <i r="2">
      <x v="4"/>
    </i>
    <i r="3">
      <x v="10"/>
    </i>
    <i r="4">
      <x v="30"/>
    </i>
    <i r="2">
      <x v="5"/>
    </i>
    <i r="3">
      <x v="11"/>
    </i>
    <i r="4">
      <x v="31"/>
    </i>
    <i r="4">
      <x v="32"/>
    </i>
    <i r="4">
      <x v="33"/>
    </i>
    <i r="3">
      <x v="12"/>
    </i>
    <i r="4">
      <x v="34"/>
    </i>
    <i r="2">
      <x v="6"/>
    </i>
    <i r="3">
      <x v="13"/>
    </i>
    <i r="4">
      <x v="3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</dataFields>
  <formats count="141">
    <format dxfId="1051">
      <pivotArea type="all" dataOnly="0" outline="0" fieldPosition="0"/>
    </format>
    <format dxfId="1050">
      <pivotArea type="all" dataOnly="0" outline="0" fieldPosition="0"/>
    </format>
    <format dxfId="1049">
      <pivotArea outline="0" collapsedLevelsAreSubtotals="1" fieldPosition="0"/>
    </format>
    <format dxfId="1048">
      <pivotArea outline="0" collapsedLevelsAreSubtotals="1" fieldPosition="0"/>
    </format>
    <format dxfId="1047">
      <pivotArea type="all" dataOnly="0" outline="0" fieldPosition="0"/>
    </format>
    <format dxfId="1046">
      <pivotArea outline="0" collapsedLevelsAreSubtotals="1" fieldPosition="0"/>
    </format>
    <format dxfId="104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04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04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04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41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1040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039">
      <pivotArea field="6" type="button" dataOnly="0" labelOnly="1" outline="0" axis="axisRow" fieldPosition="1"/>
    </format>
    <format dxfId="1038">
      <pivotArea field="6" type="button" dataOnly="0" labelOnly="1" outline="0" axis="axisRow" fieldPosition="1"/>
    </format>
    <format dxfId="1037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03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35">
      <pivotArea dataOnly="0" labelOnly="1" fieldPosition="0">
        <references count="1">
          <reference field="9" count="0"/>
        </references>
      </pivotArea>
    </format>
    <format dxfId="1034">
      <pivotArea dataOnly="0" labelOnly="1" fieldPosition="0">
        <references count="1">
          <reference field="8" count="0"/>
        </references>
      </pivotArea>
    </format>
    <format dxfId="1033">
      <pivotArea dataOnly="0" labelOnly="1" fieldPosition="0">
        <references count="1">
          <reference field="7" count="0"/>
        </references>
      </pivotArea>
    </format>
    <format dxfId="1032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1031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2">
            <x v="0"/>
            <x v="1"/>
          </reference>
          <reference field="10" count="0" selected="0"/>
        </references>
      </pivotArea>
    </format>
    <format dxfId="1030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"/>
          </reference>
          <reference field="10" count="0" selected="0"/>
        </references>
      </pivotArea>
    </format>
    <format dxfId="1029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1"/>
          </reference>
          <reference field="9" count="1">
            <x v="2"/>
          </reference>
          <reference field="10" count="0" selected="0"/>
        </references>
      </pivotArea>
    </format>
    <format dxfId="1028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2"/>
          </reference>
          <reference field="10" count="0" selected="0"/>
        </references>
      </pivotArea>
    </format>
    <format dxfId="1027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2"/>
          </reference>
          <reference field="9" count="1">
            <x v="3"/>
          </reference>
          <reference field="10" count="0" selected="0"/>
        </references>
      </pivotArea>
    </format>
    <format dxfId="1026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3"/>
          </reference>
          <reference field="10" count="0" selected="0"/>
        </references>
      </pivotArea>
    </format>
    <format dxfId="1025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3"/>
          </reference>
          <reference field="9" count="3">
            <x v="4"/>
            <x v="5"/>
            <x v="6"/>
          </reference>
          <reference field="10" count="0" selected="0"/>
        </references>
      </pivotArea>
    </format>
    <format dxfId="1024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4"/>
          </reference>
          <reference field="10" count="0" selected="0"/>
        </references>
      </pivotArea>
    </format>
    <format dxfId="1023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4"/>
          </reference>
          <reference field="9" count="5">
            <x v="7"/>
            <x v="8"/>
            <x v="9"/>
            <x v="10"/>
            <x v="11"/>
          </reference>
          <reference field="10" count="0" selected="0"/>
        </references>
      </pivotArea>
    </format>
    <format dxfId="1022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5"/>
          </reference>
          <reference field="10" count="0" selected="0"/>
        </references>
      </pivotArea>
    </format>
    <format dxfId="1021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5"/>
          </reference>
          <reference field="9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10" count="0" selected="0"/>
        </references>
      </pivotArea>
    </format>
    <format dxfId="1020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6"/>
          </reference>
          <reference field="10" count="0" selected="0"/>
        </references>
      </pivotArea>
    </format>
    <format dxfId="1019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6"/>
          </reference>
          <reference field="9" count="1">
            <x v="21"/>
          </reference>
          <reference field="10" count="0" selected="0"/>
        </references>
      </pivotArea>
    </format>
    <format dxfId="1018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7"/>
          </reference>
          <reference field="10" count="0" selected="0"/>
        </references>
      </pivotArea>
    </format>
    <format dxfId="1017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7"/>
          </reference>
          <reference field="9" count="6">
            <x v="22"/>
            <x v="23"/>
            <x v="24"/>
            <x v="25"/>
            <x v="26"/>
            <x v="27"/>
          </reference>
          <reference field="10" count="0" selected="0"/>
        </references>
      </pivotArea>
    </format>
    <format dxfId="1016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8"/>
          </reference>
          <reference field="10" count="0" selected="0"/>
        </references>
      </pivotArea>
    </format>
    <format dxfId="1015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2"/>
          </reference>
          <reference field="8" count="1" selected="0">
            <x v="8"/>
          </reference>
          <reference field="9" count="1">
            <x v="28"/>
          </reference>
          <reference field="10" count="0" selected="0"/>
        </references>
      </pivotArea>
    </format>
    <format dxfId="1014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9"/>
          </reference>
          <reference field="10" count="0" selected="0"/>
        </references>
      </pivotArea>
    </format>
    <format dxfId="1013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 selected="0">
            <x v="9"/>
          </reference>
          <reference field="9" count="1">
            <x v="29"/>
          </reference>
          <reference field="10" count="0" selected="0"/>
        </references>
      </pivotArea>
    </format>
    <format dxfId="1012">
      <pivotArea collapsedLevelsAreSubtotals="1" fieldPosition="0">
        <references count="4">
          <reference field="4294967294" count="2" selected="0">
            <x v="1"/>
            <x v="2"/>
          </reference>
          <reference field="6" count="1" selected="0">
            <x v="1"/>
          </reference>
          <reference field="7" count="1">
            <x v="4"/>
          </reference>
          <reference field="10" count="0" selected="0"/>
        </references>
      </pivotArea>
    </format>
    <format dxfId="1011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1"/>
          </reference>
          <reference field="10" count="0" selected="0"/>
        </references>
      </pivotArea>
    </format>
    <format dxfId="1010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5"/>
          </reference>
          <reference field="8" count="1" selected="0">
            <x v="11"/>
          </reference>
          <reference field="9" count="3">
            <x v="31"/>
            <x v="32"/>
            <x v="33"/>
          </reference>
          <reference field="10" count="0" selected="0"/>
        </references>
      </pivotArea>
    </format>
    <format dxfId="1009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2"/>
          </reference>
          <reference field="10" count="0" selected="0"/>
        </references>
      </pivotArea>
    </format>
    <format dxfId="1008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5"/>
          </reference>
          <reference field="8" count="1" selected="0">
            <x v="12"/>
          </reference>
          <reference field="9" count="1">
            <x v="34"/>
          </reference>
          <reference field="10" count="0" selected="0"/>
        </references>
      </pivotArea>
    </format>
    <format dxfId="1007">
      <pivotArea collapsedLevelsAreSubtotals="1" fieldPosition="0">
        <references count="5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3"/>
          </reference>
          <reference field="10" count="0" selected="0"/>
        </references>
      </pivotArea>
    </format>
    <format dxfId="1006">
      <pivotArea collapsedLevelsAreSubtotals="1" fieldPosition="0">
        <references count="6">
          <reference field="4294967294" count="2" selected="0">
            <x v="1"/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3"/>
          </reference>
          <reference field="9" count="1">
            <x v="35"/>
          </reference>
          <reference field="10" count="0" selected="0"/>
        </references>
      </pivotArea>
    </format>
    <format dxfId="100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00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  <format dxfId="1003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1002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2">
            <x v="0"/>
            <x v="1"/>
          </reference>
          <reference field="10" count="0" selected="0"/>
        </references>
      </pivotArea>
    </format>
    <format dxfId="1001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"/>
          </reference>
          <reference field="10" count="0" selected="0"/>
        </references>
      </pivotArea>
    </format>
    <format dxfId="1000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1"/>
          </reference>
          <reference field="9" count="1">
            <x v="2"/>
          </reference>
          <reference field="10" count="0" selected="0"/>
        </references>
      </pivotArea>
    </format>
    <format dxfId="999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2"/>
          </reference>
          <reference field="10" count="0" selected="0"/>
        </references>
      </pivotArea>
    </format>
    <format dxfId="998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2"/>
          </reference>
          <reference field="9" count="1">
            <x v="3"/>
          </reference>
          <reference field="10" count="0" selected="0"/>
        </references>
      </pivotArea>
    </format>
    <format dxfId="997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3"/>
          </reference>
          <reference field="10" count="0" selected="0"/>
        </references>
      </pivotArea>
    </format>
    <format dxfId="996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3"/>
          </reference>
          <reference field="9" count="3">
            <x v="4"/>
            <x v="5"/>
            <x v="6"/>
          </reference>
          <reference field="10" count="0" selected="0"/>
        </references>
      </pivotArea>
    </format>
    <format dxfId="995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4"/>
          </reference>
          <reference field="10" count="0" selected="0"/>
        </references>
      </pivotArea>
    </format>
    <format dxfId="994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4"/>
          </reference>
          <reference field="9" count="5">
            <x v="7"/>
            <x v="8"/>
            <x v="9"/>
            <x v="10"/>
            <x v="11"/>
          </reference>
          <reference field="10" count="0" selected="0"/>
        </references>
      </pivotArea>
    </format>
    <format dxfId="993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5"/>
          </reference>
          <reference field="10" count="0" selected="0"/>
        </references>
      </pivotArea>
    </format>
    <format dxfId="992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5"/>
          </reference>
          <reference field="9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10" count="0" selected="0"/>
        </references>
      </pivotArea>
    </format>
    <format dxfId="991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7"/>
          </reference>
          <reference field="10" count="0" selected="0"/>
        </references>
      </pivotArea>
    </format>
    <format dxfId="990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7"/>
          </reference>
          <reference field="9" count="6">
            <x v="22"/>
            <x v="23"/>
            <x v="24"/>
            <x v="25"/>
            <x v="26"/>
            <x v="27"/>
          </reference>
          <reference field="10" count="0" selected="0"/>
        </references>
      </pivotArea>
    </format>
    <format dxfId="989">
      <pivotArea collapsedLevelsAreSubtotals="1" fieldPosition="0">
        <references count="4">
          <reference field="4294967294" count="1" selected="0">
            <x v="5"/>
          </reference>
          <reference field="6" count="1" selected="0">
            <x v="0"/>
          </reference>
          <reference field="7" count="1">
            <x v="2"/>
          </reference>
          <reference field="10" count="0" selected="0"/>
        </references>
      </pivotArea>
    </format>
    <format dxfId="988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2"/>
          </reference>
          <reference field="8" count="1">
            <x v="8"/>
          </reference>
          <reference field="10" count="0" selected="0"/>
        </references>
      </pivotArea>
    </format>
    <format dxfId="987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0"/>
          </reference>
          <reference field="7" count="1" selected="0">
            <x v="2"/>
          </reference>
          <reference field="8" count="1" selected="0">
            <x v="8"/>
          </reference>
          <reference field="9" count="1">
            <x v="28"/>
          </reference>
          <reference field="10" count="0" selected="0"/>
        </references>
      </pivotArea>
    </format>
    <format dxfId="986">
      <pivotArea collapsedLevelsAreSubtotals="1" fieldPosition="0">
        <references count="4">
          <reference field="4294967294" count="1" selected="0">
            <x v="5"/>
          </reference>
          <reference field="6" count="1" selected="0">
            <x v="0"/>
          </reference>
          <reference field="7" count="1">
            <x v="2"/>
          </reference>
          <reference field="10" count="0" selected="0"/>
        </references>
      </pivotArea>
    </format>
    <format dxfId="985">
      <pivotArea collapsedLevelsAreSubtotals="1" fieldPosition="0">
        <references count="4">
          <reference field="4294967294" count="1" selected="0">
            <x v="5"/>
          </reference>
          <reference field="6" count="1" selected="0">
            <x v="0"/>
          </reference>
          <reference field="7" count="1">
            <x v="3"/>
          </reference>
          <reference field="10" count="0" selected="0"/>
        </references>
      </pivotArea>
    </format>
    <format dxfId="984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1"/>
          </reference>
          <reference field="10" count="0" selected="0"/>
        </references>
      </pivotArea>
    </format>
    <format dxfId="983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5"/>
          </reference>
          <reference field="8" count="1" selected="0">
            <x v="11"/>
          </reference>
          <reference field="9" count="3">
            <x v="31"/>
            <x v="32"/>
            <x v="33"/>
          </reference>
          <reference field="10" count="0" selected="0"/>
        </references>
      </pivotArea>
    </format>
    <format dxfId="982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2"/>
          </reference>
          <reference field="10" count="0" selected="0"/>
        </references>
      </pivotArea>
    </format>
    <format dxfId="981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5"/>
          </reference>
          <reference field="8" count="1" selected="0">
            <x v="12"/>
          </reference>
          <reference field="9" count="1">
            <x v="34"/>
          </reference>
          <reference field="10" count="0" selected="0"/>
        </references>
      </pivotArea>
    </format>
    <format dxfId="980">
      <pivotArea collapsedLevelsAreSubtotals="1" fieldPosition="0">
        <references count="5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3"/>
          </reference>
          <reference field="10" count="0" selected="0"/>
        </references>
      </pivotArea>
    </format>
    <format dxfId="979">
      <pivotArea collapsedLevelsAreSubtotals="1" fieldPosition="0">
        <references count="6">
          <reference field="4294967294" count="1" selected="0">
            <x v="5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3"/>
          </reference>
          <reference field="9" count="1">
            <x v="35"/>
          </reference>
          <reference field="10" count="0" selected="0"/>
        </references>
      </pivotArea>
    </format>
    <format dxfId="978">
      <pivotArea dataOnly="0" labelOnly="1" fieldPosition="0">
        <references count="2">
          <reference field="6" count="1">
            <x v="0"/>
          </reference>
          <reference field="10" count="0" selected="0"/>
        </references>
      </pivotArea>
    </format>
    <format dxfId="977">
      <pivotArea dataOnly="0" labelOnly="1" fieldPosition="0">
        <references count="2">
          <reference field="6" count="1">
            <x v="1"/>
          </reference>
          <reference field="10" count="0" selected="0"/>
        </references>
      </pivotArea>
    </format>
    <format dxfId="976">
      <pivotArea dataOnly="0" labelOnly="1" fieldPosition="0">
        <references count="3">
          <reference field="6" count="1" selected="0">
            <x v="0"/>
          </reference>
          <reference field="7" count="1">
            <x v="0"/>
          </reference>
          <reference field="10" count="0" selected="0"/>
        </references>
      </pivotArea>
    </format>
    <format dxfId="975">
      <pivotArea dataOnly="0" labelOnly="1" fieldPosition="0">
        <references count="3">
          <reference field="6" count="1" selected="0">
            <x v="0"/>
          </reference>
          <reference field="7" count="3">
            <x v="1"/>
            <x v="2"/>
            <x v="3"/>
          </reference>
          <reference field="10" count="0" selected="0"/>
        </references>
      </pivotArea>
    </format>
    <format dxfId="974">
      <pivotArea collapsedLevelsAreSubtotals="1" fieldPosition="0">
        <references count="3">
          <reference field="6" count="1" selected="0">
            <x v="1"/>
          </reference>
          <reference field="7" count="1">
            <x v="4"/>
          </reference>
          <reference field="10" count="0" selected="0"/>
        </references>
      </pivotArea>
    </format>
    <format dxfId="973">
      <pivotArea collapsedLevelsAreSubtotals="1" fieldPosition="0">
        <references count="3">
          <reference field="6" count="1" selected="0">
            <x v="1"/>
          </reference>
          <reference field="7" count="1">
            <x v="5"/>
          </reference>
          <reference field="10" count="0" selected="0"/>
        </references>
      </pivotArea>
    </format>
    <format dxfId="972">
      <pivotArea collapsedLevelsAreSubtotals="1" fieldPosition="0">
        <references count="3">
          <reference field="6" count="1" selected="0">
            <x v="1"/>
          </reference>
          <reference field="7" count="1">
            <x v="6"/>
          </reference>
          <reference field="10" count="0" selected="0"/>
        </references>
      </pivotArea>
    </format>
    <format dxfId="971">
      <pivotArea dataOnly="0" labelOnly="1" fieldPosition="0">
        <references count="3">
          <reference field="6" count="1" selected="0">
            <x v="1"/>
          </reference>
          <reference field="7" count="3">
            <x v="4"/>
            <x v="5"/>
            <x v="6"/>
          </reference>
          <reference field="10" count="0" selected="0"/>
        </references>
      </pivotArea>
    </format>
    <format dxfId="970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969">
      <pivotArea dataOnly="0" labelOnly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968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1"/>
          </reference>
          <reference field="10" count="0" selected="0"/>
        </references>
      </pivotArea>
    </format>
    <format dxfId="967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2"/>
          </reference>
          <reference field="10" count="0" selected="0"/>
        </references>
      </pivotArea>
    </format>
    <format dxfId="966">
      <pivotArea dataOnly="0" labelOnly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2">
            <x v="1"/>
            <x v="2"/>
          </reference>
          <reference field="10" count="0" selected="0"/>
        </references>
      </pivotArea>
    </format>
    <format dxfId="965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3"/>
          </reference>
          <reference field="10" count="0" selected="0"/>
        </references>
      </pivotArea>
    </format>
    <format dxfId="964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4"/>
          </reference>
          <reference field="10" count="0" selected="0"/>
        </references>
      </pivotArea>
    </format>
    <format dxfId="963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5"/>
          </reference>
          <reference field="10" count="0" selected="0"/>
        </references>
      </pivotArea>
    </format>
    <format dxfId="962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6"/>
          </reference>
          <reference field="10" count="0" selected="0"/>
        </references>
      </pivotArea>
    </format>
    <format dxfId="961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7"/>
          </reference>
          <reference field="10" count="0" selected="0"/>
        </references>
      </pivotArea>
    </format>
    <format dxfId="960">
      <pivotArea dataOnly="0" labelOnly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5">
            <x v="3"/>
            <x v="4"/>
            <x v="5"/>
            <x v="6"/>
            <x v="7"/>
          </reference>
          <reference field="10" count="0" selected="0"/>
        </references>
      </pivotArea>
    </format>
    <format dxfId="959">
      <pivotArea collapsedLevelsAreSubtotals="1" fieldPosition="0">
        <references count="4">
          <reference field="6" count="1" selected="0">
            <x v="0"/>
          </reference>
          <reference field="7" count="1" selected="0">
            <x v="2"/>
          </reference>
          <reference field="8" count="1">
            <x v="8"/>
          </reference>
          <reference field="10" count="0" selected="0"/>
        </references>
      </pivotArea>
    </format>
    <format dxfId="958">
      <pivotArea dataOnly="0" labelOnly="1" fieldPosition="0">
        <references count="4">
          <reference field="6" count="1" selected="0">
            <x v="0"/>
          </reference>
          <reference field="7" count="1" selected="0">
            <x v="2"/>
          </reference>
          <reference field="8" count="1">
            <x v="8"/>
          </reference>
          <reference field="10" count="0" selected="0"/>
        </references>
      </pivotArea>
    </format>
    <format dxfId="957">
      <pivotArea collapsedLevelsAreSubtotals="1" fieldPosition="0">
        <references count="4">
          <reference field="6" count="1" selected="0">
            <x v="0"/>
          </reference>
          <reference field="7" count="1" selected="0">
            <x v="3"/>
          </reference>
          <reference field="8" count="1">
            <x v="9"/>
          </reference>
          <reference field="10" count="0" selected="0"/>
        </references>
      </pivotArea>
    </format>
    <format dxfId="956">
      <pivotArea dataOnly="0" labelOnly="1" fieldPosition="0">
        <references count="4">
          <reference field="6" count="1" selected="0">
            <x v="0"/>
          </reference>
          <reference field="7" count="1" selected="0">
            <x v="3"/>
          </reference>
          <reference field="8" count="1">
            <x v="9"/>
          </reference>
          <reference field="10" count="0" selected="0"/>
        </references>
      </pivotArea>
    </format>
    <format dxfId="955">
      <pivotArea collapsedLevelsAreSubtotals="1" fieldPosition="0">
        <references count="4">
          <reference field="6" count="1" selected="0">
            <x v="1"/>
          </reference>
          <reference field="7" count="1" selected="0">
            <x v="4"/>
          </reference>
          <reference field="8" count="1">
            <x v="10"/>
          </reference>
          <reference field="10" count="0" selected="0"/>
        </references>
      </pivotArea>
    </format>
    <format dxfId="954">
      <pivotArea dataOnly="0" labelOnly="1" fieldPosition="0">
        <references count="4">
          <reference field="6" count="1" selected="0">
            <x v="1"/>
          </reference>
          <reference field="7" count="1" selected="0">
            <x v="4"/>
          </reference>
          <reference field="8" count="1">
            <x v="10"/>
          </reference>
          <reference field="10" count="0" selected="0"/>
        </references>
      </pivotArea>
    </format>
    <format dxfId="953">
      <pivotArea collapsedLevelsAreSubtotals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>
            <x v="11"/>
          </reference>
          <reference field="10" count="0" selected="0"/>
        </references>
      </pivotArea>
    </format>
    <format dxfId="952">
      <pivotArea collapsedLevelsAreSubtotals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>
            <x v="12"/>
          </reference>
          <reference field="10" count="0" selected="0"/>
        </references>
      </pivotArea>
    </format>
    <format dxfId="951">
      <pivotArea dataOnly="0" labelOnly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2">
            <x v="11"/>
            <x v="12"/>
          </reference>
          <reference field="10" count="0" selected="0"/>
        </references>
      </pivotArea>
    </format>
    <format dxfId="950">
      <pivotArea collapsedLevelsAreSubtotals="1" fieldPosition="0">
        <references count="4">
          <reference field="6" count="1" selected="0">
            <x v="1"/>
          </reference>
          <reference field="7" count="1" selected="0">
            <x v="6"/>
          </reference>
          <reference field="8" count="1">
            <x v="13"/>
          </reference>
          <reference field="10" count="0" selected="0"/>
        </references>
      </pivotArea>
    </format>
    <format dxfId="949">
      <pivotArea dataOnly="0" labelOnly="1" fieldPosition="0">
        <references count="4">
          <reference field="6" count="1" selected="0">
            <x v="1"/>
          </reference>
          <reference field="7" count="1" selected="0">
            <x v="6"/>
          </reference>
          <reference field="8" count="1">
            <x v="13"/>
          </reference>
          <reference field="10" count="0" selected="0"/>
        </references>
      </pivotArea>
    </format>
    <format dxfId="948">
      <pivotArea collapsedLevelsAreSubtotals="1" fieldPosition="0">
        <references count="1">
          <reference field="10" count="0"/>
        </references>
      </pivotArea>
    </format>
    <format dxfId="947">
      <pivotArea collapsedLevelsAreSubtotals="1" fieldPosition="0">
        <references count="2">
          <reference field="6" count="1">
            <x v="0"/>
          </reference>
          <reference field="10" count="0" selected="0"/>
        </references>
      </pivotArea>
    </format>
    <format dxfId="946">
      <pivotArea collapsedLevelsAreSubtotals="1" fieldPosition="0">
        <references count="3">
          <reference field="6" count="1" selected="0">
            <x v="0"/>
          </reference>
          <reference field="7" count="1">
            <x v="0"/>
          </reference>
          <reference field="10" count="0" selected="0"/>
        </references>
      </pivotArea>
    </format>
    <format dxfId="945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  <reference field="10" count="0" selected="0"/>
        </references>
      </pivotArea>
    </format>
    <format dxfId="944">
      <pivotArea collapsedLevelsAreSubtotals="1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2">
            <x v="0"/>
            <x v="1"/>
          </reference>
          <reference field="10" count="0" selected="0"/>
        </references>
      </pivotArea>
    </format>
    <format dxfId="943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1"/>
          </reference>
          <reference field="10" count="0" selected="0"/>
        </references>
      </pivotArea>
    </format>
    <format dxfId="942">
      <pivotArea collapsedLevelsAreSubtotals="1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8" count="1" selected="0">
            <x v="1"/>
          </reference>
          <reference field="9" count="1">
            <x v="2"/>
          </reference>
          <reference field="10" count="0" selected="0"/>
        </references>
      </pivotArea>
    </format>
    <format dxfId="941">
      <pivotArea collapsedLevelsAreSubtotals="1" fieldPosition="0">
        <references count="4">
          <reference field="6" count="1" selected="0">
            <x v="0"/>
          </reference>
          <reference field="7" count="1" selected="0">
            <x v="0"/>
          </reference>
          <reference field="8" count="1">
            <x v="2"/>
          </reference>
          <reference field="10" count="0" selected="0"/>
        </references>
      </pivotArea>
    </format>
    <format dxfId="940">
      <pivotArea collapsedLevelsAreSubtotals="1" fieldPosition="0">
        <references count="5">
          <reference field="6" count="1" selected="0">
            <x v="0"/>
          </reference>
          <reference field="7" count="1" selected="0">
            <x v="0"/>
          </reference>
          <reference field="8" count="1" selected="0">
            <x v="2"/>
          </reference>
          <reference field="9" count="1">
            <x v="3"/>
          </reference>
          <reference field="10" count="0" selected="0"/>
        </references>
      </pivotArea>
    </format>
    <format dxfId="939">
      <pivotArea collapsedLevelsAreSubtotals="1" fieldPosition="0">
        <references count="3">
          <reference field="6" count="1" selected="0">
            <x v="0"/>
          </reference>
          <reference field="7" count="1">
            <x v="1"/>
          </reference>
          <reference field="10" count="0" selected="0"/>
        </references>
      </pivotArea>
    </format>
    <format dxfId="938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3"/>
          </reference>
          <reference field="10" count="0" selected="0"/>
        </references>
      </pivotArea>
    </format>
    <format dxfId="937">
      <pivotArea collapsedLevelsAreSubtotals="1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8" count="1" selected="0">
            <x v="3"/>
          </reference>
          <reference field="9" count="3">
            <x v="4"/>
            <x v="5"/>
            <x v="6"/>
          </reference>
          <reference field="10" count="0" selected="0"/>
        </references>
      </pivotArea>
    </format>
    <format dxfId="936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4"/>
          </reference>
          <reference field="10" count="0" selected="0"/>
        </references>
      </pivotArea>
    </format>
    <format dxfId="935">
      <pivotArea collapsedLevelsAreSubtotals="1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8" count="1" selected="0">
            <x v="4"/>
          </reference>
          <reference field="9" count="5">
            <x v="7"/>
            <x v="8"/>
            <x v="9"/>
            <x v="10"/>
            <x v="11"/>
          </reference>
          <reference field="10" count="0" selected="0"/>
        </references>
      </pivotArea>
    </format>
    <format dxfId="934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5"/>
          </reference>
          <reference field="10" count="0" selected="0"/>
        </references>
      </pivotArea>
    </format>
    <format dxfId="933">
      <pivotArea collapsedLevelsAreSubtotals="1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8" count="1" selected="0">
            <x v="5"/>
          </reference>
          <reference field="9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10" count="0" selected="0"/>
        </references>
      </pivotArea>
    </format>
    <format dxfId="932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6"/>
          </reference>
          <reference field="10" count="0" selected="0"/>
        </references>
      </pivotArea>
    </format>
    <format dxfId="931">
      <pivotArea collapsedLevelsAreSubtotals="1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8" count="1" selected="0">
            <x v="6"/>
          </reference>
          <reference field="9" count="1">
            <x v="21"/>
          </reference>
          <reference field="10" count="0" selected="0"/>
        </references>
      </pivotArea>
    </format>
    <format dxfId="930">
      <pivotArea collapsedLevelsAreSubtotals="1" fieldPosition="0">
        <references count="4">
          <reference field="6" count="1" selected="0">
            <x v="0"/>
          </reference>
          <reference field="7" count="1" selected="0">
            <x v="1"/>
          </reference>
          <reference field="8" count="1">
            <x v="7"/>
          </reference>
          <reference field="10" count="0" selected="0"/>
        </references>
      </pivotArea>
    </format>
    <format dxfId="929">
      <pivotArea collapsedLevelsAreSubtotals="1" fieldPosition="0">
        <references count="5">
          <reference field="6" count="1" selected="0">
            <x v="0"/>
          </reference>
          <reference field="7" count="1" selected="0">
            <x v="1"/>
          </reference>
          <reference field="8" count="1" selected="0">
            <x v="7"/>
          </reference>
          <reference field="9" count="6">
            <x v="22"/>
            <x v="23"/>
            <x v="24"/>
            <x v="25"/>
            <x v="26"/>
            <x v="27"/>
          </reference>
          <reference field="10" count="0" selected="0"/>
        </references>
      </pivotArea>
    </format>
    <format dxfId="928">
      <pivotArea collapsedLevelsAreSubtotals="1" fieldPosition="0">
        <references count="3">
          <reference field="6" count="1" selected="0">
            <x v="0"/>
          </reference>
          <reference field="7" count="1">
            <x v="2"/>
          </reference>
          <reference field="10" count="0" selected="0"/>
        </references>
      </pivotArea>
    </format>
    <format dxfId="927">
      <pivotArea collapsedLevelsAreSubtotals="1" fieldPosition="0">
        <references count="4">
          <reference field="6" count="1" selected="0">
            <x v="0"/>
          </reference>
          <reference field="7" count="1" selected="0">
            <x v="2"/>
          </reference>
          <reference field="8" count="1">
            <x v="8"/>
          </reference>
          <reference field="10" count="0" selected="0"/>
        </references>
      </pivotArea>
    </format>
    <format dxfId="926">
      <pivotArea collapsedLevelsAreSubtotals="1" fieldPosition="0">
        <references count="5">
          <reference field="6" count="1" selected="0">
            <x v="0"/>
          </reference>
          <reference field="7" count="1" selected="0">
            <x v="2"/>
          </reference>
          <reference field="8" count="1" selected="0">
            <x v="8"/>
          </reference>
          <reference field="9" count="1">
            <x v="28"/>
          </reference>
          <reference field="10" count="0" selected="0"/>
        </references>
      </pivotArea>
    </format>
    <format dxfId="925">
      <pivotArea collapsedLevelsAreSubtotals="1" fieldPosition="0">
        <references count="3">
          <reference field="6" count="1" selected="0">
            <x v="0"/>
          </reference>
          <reference field="7" count="1">
            <x v="3"/>
          </reference>
          <reference field="10" count="0" selected="0"/>
        </references>
      </pivotArea>
    </format>
    <format dxfId="924">
      <pivotArea collapsedLevelsAreSubtotals="1" fieldPosition="0">
        <references count="4">
          <reference field="6" count="1" selected="0">
            <x v="0"/>
          </reference>
          <reference field="7" count="1" selected="0">
            <x v="3"/>
          </reference>
          <reference field="8" count="1">
            <x v="9"/>
          </reference>
          <reference field="10" count="0" selected="0"/>
        </references>
      </pivotArea>
    </format>
    <format dxfId="923">
      <pivotArea collapsedLevelsAreSubtotals="1" fieldPosition="0">
        <references count="5">
          <reference field="6" count="1" selected="0">
            <x v="0"/>
          </reference>
          <reference field="7" count="1" selected="0">
            <x v="3"/>
          </reference>
          <reference field="8" count="1" selected="0">
            <x v="9"/>
          </reference>
          <reference field="9" count="1">
            <x v="29"/>
          </reference>
          <reference field="10" count="0" selected="0"/>
        </references>
      </pivotArea>
    </format>
    <format dxfId="922">
      <pivotArea collapsedLevelsAreSubtotals="1" fieldPosition="0">
        <references count="2">
          <reference field="6" count="1">
            <x v="1"/>
          </reference>
          <reference field="10" count="0" selected="0"/>
        </references>
      </pivotArea>
    </format>
    <format dxfId="921">
      <pivotArea collapsedLevelsAreSubtotals="1" fieldPosition="0">
        <references count="3">
          <reference field="6" count="1" selected="0">
            <x v="1"/>
          </reference>
          <reference field="7" count="1">
            <x v="4"/>
          </reference>
          <reference field="10" count="0" selected="0"/>
        </references>
      </pivotArea>
    </format>
    <format dxfId="920">
      <pivotArea collapsedLevelsAreSubtotals="1" fieldPosition="0">
        <references count="4">
          <reference field="6" count="1" selected="0">
            <x v="1"/>
          </reference>
          <reference field="7" count="1" selected="0">
            <x v="4"/>
          </reference>
          <reference field="8" count="1">
            <x v="10"/>
          </reference>
          <reference field="10" count="0" selected="0"/>
        </references>
      </pivotArea>
    </format>
    <format dxfId="919">
      <pivotArea collapsedLevelsAreSubtotals="1" fieldPosition="0">
        <references count="5">
          <reference field="6" count="1" selected="0">
            <x v="1"/>
          </reference>
          <reference field="7" count="1" selected="0">
            <x v="4"/>
          </reference>
          <reference field="8" count="1" selected="0">
            <x v="10"/>
          </reference>
          <reference field="9" count="1">
            <x v="30"/>
          </reference>
          <reference field="10" count="0" selected="0"/>
        </references>
      </pivotArea>
    </format>
    <format dxfId="918">
      <pivotArea collapsedLevelsAreSubtotals="1" fieldPosition="0">
        <references count="3">
          <reference field="6" count="1" selected="0">
            <x v="1"/>
          </reference>
          <reference field="7" count="1">
            <x v="5"/>
          </reference>
          <reference field="10" count="0" selected="0"/>
        </references>
      </pivotArea>
    </format>
    <format dxfId="917">
      <pivotArea collapsedLevelsAreSubtotals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>
            <x v="11"/>
          </reference>
          <reference field="10" count="0" selected="0"/>
        </references>
      </pivotArea>
    </format>
    <format dxfId="916">
      <pivotArea collapsedLevelsAreSubtotals="1" fieldPosition="0">
        <references count="5">
          <reference field="6" count="1" selected="0">
            <x v="1"/>
          </reference>
          <reference field="7" count="1" selected="0">
            <x v="5"/>
          </reference>
          <reference field="8" count="1" selected="0">
            <x v="11"/>
          </reference>
          <reference field="9" count="3">
            <x v="31"/>
            <x v="32"/>
            <x v="33"/>
          </reference>
          <reference field="10" count="0" selected="0"/>
        </references>
      </pivotArea>
    </format>
    <format dxfId="915">
      <pivotArea collapsedLevelsAreSubtotals="1" fieldPosition="0">
        <references count="4">
          <reference field="6" count="1" selected="0">
            <x v="1"/>
          </reference>
          <reference field="7" count="1" selected="0">
            <x v="5"/>
          </reference>
          <reference field="8" count="1">
            <x v="12"/>
          </reference>
          <reference field="10" count="0" selected="0"/>
        </references>
      </pivotArea>
    </format>
    <format dxfId="914">
      <pivotArea collapsedLevelsAreSubtotals="1" fieldPosition="0">
        <references count="5">
          <reference field="6" count="1" selected="0">
            <x v="1"/>
          </reference>
          <reference field="7" count="1" selected="0">
            <x v="5"/>
          </reference>
          <reference field="8" count="1" selected="0">
            <x v="12"/>
          </reference>
          <reference field="9" count="1">
            <x v="34"/>
          </reference>
          <reference field="10" count="0" selected="0"/>
        </references>
      </pivotArea>
    </format>
    <format dxfId="913">
      <pivotArea collapsedLevelsAreSubtotals="1" fieldPosition="0">
        <references count="3">
          <reference field="6" count="1" selected="0">
            <x v="1"/>
          </reference>
          <reference field="7" count="1">
            <x v="6"/>
          </reference>
          <reference field="10" count="0" selected="0"/>
        </references>
      </pivotArea>
    </format>
    <format dxfId="912">
      <pivotArea collapsedLevelsAreSubtotals="1" fieldPosition="0">
        <references count="4">
          <reference field="6" count="1" selected="0">
            <x v="1"/>
          </reference>
          <reference field="7" count="1" selected="0">
            <x v="6"/>
          </reference>
          <reference field="8" count="1">
            <x v="13"/>
          </reference>
          <reference field="10" count="0" selected="0"/>
        </references>
      </pivotArea>
    </format>
    <format dxfId="911">
      <pivotArea collapsedLevelsAreSubtotals="1" fieldPosition="0">
        <references count="5">
          <reference field="6" count="1" selected="0">
            <x v="1"/>
          </reference>
          <reference field="7" count="1" selected="0">
            <x v="6"/>
          </reference>
          <reference field="8" count="1" selected="0">
            <x v="13"/>
          </reference>
          <reference field="9" count="1">
            <x v="35"/>
          </reference>
          <reference field="10" count="0" selected="0"/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9"/>
    <rowHierarchyUsage hierarchyUsage="25"/>
    <rowHierarchyUsage hierarchyUsage="26"/>
    <rowHierarchyUsage hierarchyUsage="27"/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Zaokretna tablica2" cacheId="13" applyNumberFormats="0" applyBorderFormats="0" applyFontFormats="0" applyPatternFormats="0" applyAlignmentFormats="0" applyWidthHeightFormats="1" dataCaption="Vrijednosti" tag="d1294246-ba06-4469-b603-b2b861ca5ac0" updatedVersion="6" minRefreshableVersion="3" subtotalHiddenItems="1" colGrandTotals="0" itemPrintTitles="1" createdVersion="8" indent="0" outline="1" outlineData="1" multipleFieldFilters="0" rowHeaderCaption="Razred / Skupina / Izvor">
  <location ref="A38:G46" firstHeaderRow="0" firstDataRow="1" firstDataCol="1" rowPageCount="1" colPageCount="1"/>
  <pivotFields count="10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>
      <items count="4">
        <item x="0" e="0"/>
        <item x="1" e="0"/>
        <item x="2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3">
    <field x="9"/>
    <field x="7"/>
    <field x="8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6" hier="25" name="[BazaZaUpit].[Konto Broj i Naziv 1].[All]" cap="All"/>
  </pageFields>
  <dataFields count="6">
    <dataField fld="0" subtotal="count" baseField="0" baseItem="0" numFmtId="4"/>
    <dataField fld="5" subtotal="count" baseField="0" baseItem="0" numFmtId="4"/>
    <dataField fld="1" subtotal="count" baseField="0" baseItem="0" numFmtId="4"/>
    <dataField fld="2" subtotal="count" baseField="0" baseItem="0" numFmtId="4"/>
    <dataField fld="3" subtotal="count" baseField="0" baseItem="0" numFmtId="4"/>
    <dataField fld="4" subtotal="count" baseField="0" baseItem="0" numFmtId="4"/>
  </dataFields>
  <formats count="17">
    <format dxfId="800">
      <pivotArea type="all" dataOnly="0" outline="0" fieldPosition="0"/>
    </format>
    <format dxfId="799">
      <pivotArea type="all" dataOnly="0" outline="0" fieldPosition="0"/>
    </format>
    <format dxfId="798">
      <pivotArea outline="0" collapsedLevelsAreSubtotals="1" fieldPosition="0"/>
    </format>
    <format dxfId="797">
      <pivotArea outline="0" collapsedLevelsAreSubtotals="1" fieldPosition="0"/>
    </format>
    <format dxfId="796">
      <pivotArea type="all" dataOnly="0" outline="0" fieldPosition="0"/>
    </format>
    <format dxfId="795">
      <pivotArea outline="0" collapsedLevelsAreSubtotals="1" fieldPosition="0"/>
    </format>
    <format dxfId="79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9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9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79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90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789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88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787">
      <pivotArea dataOnly="0" labelOnly="1" outline="0" fieldPosition="0">
        <references count="1">
          <reference field="6" count="0"/>
        </references>
      </pivotArea>
    </format>
    <format dxfId="78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8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784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7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19"/>
    <rowHierarchyUsage hierarchyUsage="0"/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8" name="BazaZaUpit" displayName="BazaZaUpit" ref="A2:U232" totalsRowShown="0" headerRowDxfId="27" dataDxfId="25" headerRowBorderDxfId="26" tableBorderDxfId="24" totalsRowBorderDxfId="23">
  <autoFilter ref="A2:U232"/>
  <tableColumns count="21">
    <tableColumn id="1" name="Račun" dataDxfId="22"/>
    <tableColumn id="2" name="Naziv računa" dataDxfId="21"/>
    <tableColumn id="22" name="PRIHODI PO IZVORIMA" dataDxfId="20"/>
    <tableColumn id="3" name="Prihodi 1" dataDxfId="19"/>
    <tableColumn id="4" name="Prihodi 2" dataDxfId="18"/>
    <tableColumn id="13" name="Prihodi 3" dataDxfId="17"/>
    <tableColumn id="18" name="Prihodi 4" dataDxfId="16"/>
    <tableColumn id="19" name="Funkcijska  klasifikacija 1" dataDxfId="15"/>
    <tableColumn id="20" name="Funkcijska  klasifikacija 2" dataDxfId="14"/>
    <tableColumn id="14" name="Plan za 2022. EUR" dataDxfId="13"/>
    <tableColumn id="5" name="Izvršenje za 2022. EUR" dataDxfId="12"/>
    <tableColumn id="15" name="IZVORNI           Plan za 2023. EUR" dataDxfId="11"/>
    <tableColumn id="7" name="Izvršenje za 2023. EUR" dataDxfId="10"/>
    <tableColumn id="16" name="Plan za 2024. EUR" dataDxfId="9"/>
    <tableColumn id="17" name="Projekcija za 2025. EUR" dataDxfId="8"/>
    <tableColumn id="6" name="Projekcija za 2026. EUR" dataDxfId="7"/>
    <tableColumn id="8" name="Izvršenje 01.01.-30.06.2022." dataDxfId="6"/>
    <tableColumn id="9" name="IZVORNI / TEKUĆI                           Plan za 2023." dataDxfId="5"/>
    <tableColumn id="10" name="Izvršenje 01.01.-30.06.2023." dataDxfId="4"/>
    <tableColumn id="11" name="Indeks" dataDxfId="3">
      <calculatedColumnFormula>BazaZaUpit[[#This Row],[Izvršenje 01.01.-30.06.2023.]]/BazaZaUpit[[#This Row],[Izvršenje 01.01.-30.06.2022.]]*100</calculatedColumnFormula>
    </tableColumn>
    <tableColumn id="12" name="Indeks2" dataDxfId="2">
      <calculatedColumnFormula>BazaZaUpit[[#This Row],[Izvršenje 01.01.-30.06.2023.]]/BazaZaUpit[[#This Row],[IZVORNI / TEKUĆI                           Plan za 2023.]]*100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KonPlanZADNJI" displayName="KonPlanZADNJI" ref="A1:C88" totalsRowShown="0">
  <autoFilter ref="A1:C88"/>
  <sortState ref="A2:C84">
    <sortCondition ref="A1:A84"/>
  </sortState>
  <tableColumns count="3">
    <tableColumn id="1" name="Račun"/>
    <tableColumn id="2" name="Naziv računa" dataDxfId="1"/>
    <tableColumn id="3" name="Konto Broj i Naziv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2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defaultColWidth="8.85546875" defaultRowHeight="12" x14ac:dyDescent="0.2"/>
  <cols>
    <col min="1" max="1" width="29.7109375" style="61" customWidth="1"/>
    <col min="2" max="2" width="11.28515625" style="82" customWidth="1"/>
    <col min="3" max="3" width="12.42578125" style="82" customWidth="1"/>
    <col min="4" max="4" width="13.85546875" style="82" customWidth="1"/>
    <col min="5" max="5" width="10" style="82" customWidth="1"/>
    <col min="6" max="6" width="9.85546875" style="82" customWidth="1"/>
    <col min="7" max="7" width="12.28515625" style="82" customWidth="1"/>
    <col min="8" max="8" width="12.5703125" style="61" bestFit="1" customWidth="1"/>
    <col min="9" max="16384" width="8.85546875" style="61"/>
  </cols>
  <sheetData>
    <row r="2" spans="1:8" x14ac:dyDescent="0.2">
      <c r="A2" s="65"/>
      <c r="B2" s="65"/>
      <c r="C2" s="65"/>
      <c r="D2" s="65"/>
      <c r="E2" s="65"/>
      <c r="F2" s="134"/>
      <c r="G2" s="138"/>
      <c r="H2" s="80"/>
    </row>
    <row r="3" spans="1:8" x14ac:dyDescent="0.2">
      <c r="A3" s="64"/>
      <c r="B3" s="137"/>
      <c r="C3" s="137"/>
      <c r="D3" s="137"/>
      <c r="E3" s="137"/>
      <c r="F3" s="137"/>
    </row>
    <row r="4" spans="1:8" x14ac:dyDescent="0.2">
      <c r="A4" s="65" t="s">
        <v>152</v>
      </c>
      <c r="B4" s="65"/>
      <c r="C4" s="65"/>
      <c r="D4" s="65"/>
      <c r="E4" s="65"/>
      <c r="F4" s="134"/>
      <c r="G4" s="138"/>
      <c r="H4" s="80"/>
    </row>
    <row r="5" spans="1:8" x14ac:dyDescent="0.2">
      <c r="A5" s="65"/>
      <c r="B5" s="134"/>
      <c r="C5" s="134"/>
      <c r="D5" s="134"/>
      <c r="E5" s="159"/>
      <c r="F5" s="159"/>
      <c r="G5" s="138"/>
      <c r="H5" s="80"/>
    </row>
    <row r="6" spans="1:8" x14ac:dyDescent="0.2">
      <c r="A6" s="65" t="s">
        <v>361</v>
      </c>
      <c r="B6" s="65"/>
      <c r="C6" s="65"/>
      <c r="D6" s="65"/>
      <c r="E6" s="65"/>
      <c r="F6" s="134"/>
      <c r="G6" s="134"/>
      <c r="H6" s="65"/>
    </row>
    <row r="7" spans="1:8" x14ac:dyDescent="0.2">
      <c r="A7" s="65"/>
      <c r="B7" s="65"/>
      <c r="C7" s="65"/>
      <c r="D7" s="65"/>
      <c r="E7" s="65"/>
      <c r="F7" s="134"/>
      <c r="G7" s="134"/>
      <c r="H7" s="65"/>
    </row>
    <row r="8" spans="1:8" x14ac:dyDescent="0.2">
      <c r="A8" s="65" t="s">
        <v>362</v>
      </c>
      <c r="B8" s="65"/>
      <c r="C8" s="65"/>
      <c r="D8" s="65"/>
      <c r="E8" s="65"/>
      <c r="F8" s="134"/>
      <c r="G8" s="134"/>
      <c r="H8" s="65"/>
    </row>
    <row r="9" spans="1:8" x14ac:dyDescent="0.2">
      <c r="A9" s="64"/>
      <c r="B9" s="137"/>
      <c r="C9" s="137"/>
      <c r="D9" s="137"/>
      <c r="E9" s="137"/>
      <c r="F9" s="137"/>
    </row>
    <row r="10" spans="1:8" ht="48" x14ac:dyDescent="0.2">
      <c r="A10" s="229" t="s">
        <v>317</v>
      </c>
      <c r="B10" s="228" t="s">
        <v>331</v>
      </c>
      <c r="C10" s="228" t="s">
        <v>354</v>
      </c>
      <c r="D10" s="228" t="s">
        <v>332</v>
      </c>
      <c r="E10" s="228" t="s">
        <v>333</v>
      </c>
      <c r="F10" s="228" t="s">
        <v>340</v>
      </c>
      <c r="G10" s="228" t="s">
        <v>341</v>
      </c>
    </row>
    <row r="11" spans="1:8" x14ac:dyDescent="0.2">
      <c r="A11" s="230"/>
      <c r="B11" s="230" t="s">
        <v>334</v>
      </c>
      <c r="C11" s="230" t="s">
        <v>335</v>
      </c>
      <c r="D11" s="230" t="s">
        <v>336</v>
      </c>
      <c r="E11" s="230" t="s">
        <v>337</v>
      </c>
      <c r="F11" s="330" t="s">
        <v>342</v>
      </c>
      <c r="G11" s="330" t="s">
        <v>339</v>
      </c>
    </row>
    <row r="12" spans="1:8" s="62" customFormat="1" ht="72.75" hidden="1" x14ac:dyDescent="0.25">
      <c r="A12" s="139" t="s">
        <v>115</v>
      </c>
      <c r="B12" s="143" t="s">
        <v>268</v>
      </c>
      <c r="C12" s="296" t="s">
        <v>267</v>
      </c>
      <c r="D12" s="296" t="s">
        <v>269</v>
      </c>
      <c r="E12" s="296" t="s">
        <v>307</v>
      </c>
      <c r="F12" s="331" t="s">
        <v>270</v>
      </c>
      <c r="G12" s="332" t="s">
        <v>271</v>
      </c>
      <c r="H12"/>
    </row>
    <row r="13" spans="1:8" ht="15" x14ac:dyDescent="0.25">
      <c r="A13" s="133" t="s">
        <v>344</v>
      </c>
      <c r="B13" s="140">
        <v>5185100.6099999966</v>
      </c>
      <c r="C13" s="297">
        <v>14319137</v>
      </c>
      <c r="D13" s="297">
        <v>14319137</v>
      </c>
      <c r="E13" s="298">
        <v>5530286.709999999</v>
      </c>
      <c r="F13" s="298">
        <v>106.7</v>
      </c>
      <c r="G13" s="333">
        <v>38.621648148208926</v>
      </c>
      <c r="H13"/>
    </row>
    <row r="14" spans="1:8" ht="24.75" customHeight="1" x14ac:dyDescent="0.25">
      <c r="A14" s="127" t="s">
        <v>345</v>
      </c>
      <c r="B14" s="141">
        <v>0</v>
      </c>
      <c r="C14" s="299">
        <v>0</v>
      </c>
      <c r="D14" s="299">
        <v>0</v>
      </c>
      <c r="E14" s="300">
        <v>0</v>
      </c>
      <c r="F14" s="300"/>
      <c r="G14" s="334"/>
      <c r="H14"/>
    </row>
    <row r="15" spans="1:8" ht="15" x14ac:dyDescent="0.25">
      <c r="A15" s="342" t="s">
        <v>153</v>
      </c>
      <c r="B15" s="142">
        <v>5185100.6099999966</v>
      </c>
      <c r="C15" s="301">
        <v>14319137</v>
      </c>
      <c r="D15" s="301">
        <v>14319137</v>
      </c>
      <c r="E15" s="301">
        <v>5530286.709999999</v>
      </c>
      <c r="F15" s="301">
        <v>106.7</v>
      </c>
      <c r="G15" s="335">
        <v>38.621648148208926</v>
      </c>
      <c r="H15"/>
    </row>
    <row r="16" spans="1:8" hidden="1" x14ac:dyDescent="0.2">
      <c r="B16" s="61"/>
      <c r="C16" s="61"/>
      <c r="D16" s="61"/>
      <c r="E16" s="61"/>
    </row>
    <row r="17" spans="1:8" hidden="1" x14ac:dyDescent="0.2">
      <c r="B17" s="61"/>
      <c r="C17" s="61"/>
      <c r="D17" s="61"/>
      <c r="E17" s="61"/>
    </row>
    <row r="18" spans="1:8" hidden="1" x14ac:dyDescent="0.2">
      <c r="B18" s="61"/>
      <c r="C18" s="61"/>
      <c r="D18" s="61"/>
      <c r="E18" s="61"/>
    </row>
    <row r="19" spans="1:8" hidden="1" x14ac:dyDescent="0.2">
      <c r="B19" s="61"/>
      <c r="C19" s="61"/>
      <c r="D19" s="61"/>
      <c r="E19" s="61"/>
    </row>
    <row r="20" spans="1:8" hidden="1" x14ac:dyDescent="0.2">
      <c r="B20" s="61"/>
      <c r="C20" s="61"/>
      <c r="D20" s="61"/>
      <c r="E20" s="61"/>
    </row>
    <row r="21" spans="1:8" hidden="1" x14ac:dyDescent="0.2">
      <c r="B21" s="61"/>
      <c r="C21" s="61"/>
      <c r="D21" s="61"/>
      <c r="E21" s="61"/>
    </row>
    <row r="22" spans="1:8" hidden="1" x14ac:dyDescent="0.2">
      <c r="B22" s="61"/>
      <c r="C22" s="61"/>
      <c r="D22" s="61"/>
      <c r="E22" s="61"/>
    </row>
    <row r="23" spans="1:8" hidden="1" x14ac:dyDescent="0.2">
      <c r="B23" s="61"/>
      <c r="C23" s="61"/>
      <c r="D23" s="61"/>
      <c r="E23" s="61"/>
    </row>
    <row r="24" spans="1:8" hidden="1" x14ac:dyDescent="0.2">
      <c r="B24" s="61"/>
      <c r="C24" s="61"/>
      <c r="D24" s="61"/>
      <c r="E24" s="61"/>
    </row>
    <row r="25" spans="1:8" hidden="1" x14ac:dyDescent="0.2">
      <c r="B25" s="61"/>
      <c r="C25" s="61"/>
      <c r="D25" s="61"/>
      <c r="E25" s="61"/>
    </row>
    <row r="26" spans="1:8" s="77" customFormat="1" ht="72.75" hidden="1" x14ac:dyDescent="0.25">
      <c r="A26" s="131" t="s">
        <v>115</v>
      </c>
      <c r="B26" s="160" t="s">
        <v>268</v>
      </c>
      <c r="C26" s="295" t="s">
        <v>267</v>
      </c>
      <c r="D26" s="295" t="s">
        <v>269</v>
      </c>
      <c r="E26" s="295" t="s">
        <v>307</v>
      </c>
      <c r="F26" s="336" t="s">
        <v>270</v>
      </c>
      <c r="G26" s="337" t="s">
        <v>271</v>
      </c>
      <c r="H26"/>
    </row>
    <row r="27" spans="1:8" ht="15" x14ac:dyDescent="0.25">
      <c r="A27" s="127" t="s">
        <v>346</v>
      </c>
      <c r="B27" s="128">
        <v>4946468.1199999973</v>
      </c>
      <c r="C27" s="128">
        <v>10580265</v>
      </c>
      <c r="D27" s="128">
        <v>10580265</v>
      </c>
      <c r="E27" s="128">
        <v>4975157.1400000006</v>
      </c>
      <c r="F27" s="128">
        <v>100.6</v>
      </c>
      <c r="G27" s="128">
        <v>47.022991768164601</v>
      </c>
      <c r="H27"/>
    </row>
    <row r="28" spans="1:8" ht="24.75" x14ac:dyDescent="0.25">
      <c r="A28" s="127" t="s">
        <v>347</v>
      </c>
      <c r="B28" s="128">
        <v>338853.97</v>
      </c>
      <c r="C28" s="128">
        <v>3835723</v>
      </c>
      <c r="D28" s="128">
        <v>3835723</v>
      </c>
      <c r="E28" s="128">
        <v>457413.77</v>
      </c>
      <c r="F28" s="128">
        <v>135</v>
      </c>
      <c r="G28" s="128">
        <v>11.925099127335317</v>
      </c>
      <c r="H28"/>
    </row>
    <row r="29" spans="1:8" ht="15" x14ac:dyDescent="0.25">
      <c r="A29" s="341" t="s">
        <v>154</v>
      </c>
      <c r="B29" s="132">
        <v>5285322.0899999971</v>
      </c>
      <c r="C29" s="132">
        <v>14415988</v>
      </c>
      <c r="D29" s="132">
        <v>14415988</v>
      </c>
      <c r="E29" s="132">
        <v>5432570.9100000001</v>
      </c>
      <c r="F29" s="132">
        <v>102.8</v>
      </c>
      <c r="G29" s="132">
        <v>37.68434678219765</v>
      </c>
      <c r="H29"/>
    </row>
    <row r="30" spans="1:8" x14ac:dyDescent="0.2">
      <c r="A30" s="64"/>
      <c r="B30" s="137"/>
      <c r="C30" s="137"/>
      <c r="D30" s="137"/>
      <c r="E30" s="137"/>
      <c r="F30" s="137"/>
      <c r="H30" s="151"/>
    </row>
    <row r="31" spans="1:8" x14ac:dyDescent="0.2">
      <c r="A31" s="203" t="s">
        <v>155</v>
      </c>
      <c r="B31" s="204">
        <f>GETPIVOTDATA("[Measures].[Izvršenje 01.01-30.06.2022 EUR]",$A$12)-GETPIVOTDATA("[Measures].[Izvršenje 01.01-30.06.2022 EUR]",$A$26)</f>
        <v>-100221.48000000045</v>
      </c>
      <c r="C31" s="204">
        <f>GETPIVOTDATA("[Measures].[IZVORNI Plan za 2023 EUR]",$A$12)-GETPIVOTDATA("[Measures].[IZVORNI Plan za 2023 EUR]",$A$26)</f>
        <v>-96851</v>
      </c>
      <c r="D31" s="204">
        <f>GETPIVOTDATA("[Measures].[IZVORNI/TEKUĆI Plan za 2023. EUR]",$A$12)-GETPIVOTDATA("[Measures].[IZVORNI/TEKUĆI Plan za 2023. EUR]",$A$26)</f>
        <v>-96851</v>
      </c>
      <c r="E31" s="204">
        <f>GETPIVOTDATA("[Measures].[Izvršenje 01.01-30.06.2023 EUR]",$A$12)-GETPIVOTDATA("[Measures].[Izvršenje 01.01-30.06.2023 EUR]",$A$26)</f>
        <v>97715.799999998882</v>
      </c>
      <c r="F31" s="204">
        <f>IFERROR(E31/B31,)*100</f>
        <v>-97.499857316014939</v>
      </c>
      <c r="G31" s="204">
        <f>IFERROR(E31/D31, )*100</f>
        <v>-100.89291798742283</v>
      </c>
    </row>
    <row r="32" spans="1:8" x14ac:dyDescent="0.2">
      <c r="A32" s="64"/>
      <c r="B32" s="161"/>
      <c r="C32" s="162"/>
      <c r="D32" s="162"/>
      <c r="E32" s="162"/>
      <c r="F32" s="162"/>
    </row>
    <row r="33" spans="1:8" hidden="1" x14ac:dyDescent="0.2">
      <c r="A33" s="64"/>
      <c r="B33" s="161"/>
      <c r="C33" s="162"/>
      <c r="D33" s="162"/>
      <c r="E33" s="162"/>
      <c r="F33" s="162"/>
    </row>
    <row r="34" spans="1:8" hidden="1" x14ac:dyDescent="0.2">
      <c r="A34" s="64"/>
      <c r="B34" s="161"/>
      <c r="C34" s="162"/>
      <c r="D34" s="162"/>
      <c r="E34" s="162"/>
      <c r="F34" s="162"/>
    </row>
    <row r="35" spans="1:8" x14ac:dyDescent="0.2">
      <c r="A35" s="65" t="s">
        <v>363</v>
      </c>
      <c r="B35" s="65"/>
      <c r="C35" s="65"/>
      <c r="D35" s="65"/>
      <c r="E35" s="65"/>
      <c r="F35" s="134"/>
      <c r="G35" s="134"/>
      <c r="H35" s="65"/>
    </row>
    <row r="36" spans="1:8" x14ac:dyDescent="0.2">
      <c r="A36" s="64"/>
      <c r="B36" s="161"/>
      <c r="C36" s="162"/>
      <c r="D36" s="162"/>
      <c r="E36" s="162"/>
      <c r="F36" s="162"/>
    </row>
    <row r="37" spans="1:8" ht="48" x14ac:dyDescent="0.2">
      <c r="A37" s="229" t="s">
        <v>317</v>
      </c>
      <c r="B37" s="228" t="s">
        <v>331</v>
      </c>
      <c r="C37" s="228" t="s">
        <v>354</v>
      </c>
      <c r="D37" s="228" t="s">
        <v>332</v>
      </c>
      <c r="E37" s="228" t="s">
        <v>333</v>
      </c>
      <c r="F37" s="228" t="s">
        <v>340</v>
      </c>
      <c r="G37" s="228" t="s">
        <v>341</v>
      </c>
    </row>
    <row r="38" spans="1:8" x14ac:dyDescent="0.2">
      <c r="A38" s="230"/>
      <c r="B38" s="230" t="s">
        <v>334</v>
      </c>
      <c r="C38" s="230" t="s">
        <v>335</v>
      </c>
      <c r="D38" s="230" t="s">
        <v>336</v>
      </c>
      <c r="E38" s="230" t="s">
        <v>337</v>
      </c>
      <c r="F38" s="330" t="s">
        <v>342</v>
      </c>
      <c r="G38" s="330" t="s">
        <v>339</v>
      </c>
    </row>
    <row r="39" spans="1:8" ht="20.25" hidden="1" customHeight="1" x14ac:dyDescent="0.2">
      <c r="B39" s="61"/>
      <c r="C39" s="61"/>
      <c r="D39" s="61"/>
      <c r="E39" s="61"/>
    </row>
    <row r="40" spans="1:8" ht="12.75" hidden="1" customHeight="1" x14ac:dyDescent="0.2">
      <c r="B40" s="61"/>
      <c r="C40" s="61"/>
      <c r="D40" s="61"/>
      <c r="E40" s="61"/>
    </row>
    <row r="41" spans="1:8" s="77" customFormat="1" ht="26.25" hidden="1" customHeight="1" x14ac:dyDescent="0.25">
      <c r="A41" s="125" t="s">
        <v>317</v>
      </c>
      <c r="B41" s="126" t="s">
        <v>268</v>
      </c>
      <c r="C41" s="126" t="s">
        <v>267</v>
      </c>
      <c r="D41" s="126" t="s">
        <v>269</v>
      </c>
      <c r="E41" s="126" t="s">
        <v>307</v>
      </c>
      <c r="F41" s="338" t="s">
        <v>270</v>
      </c>
      <c r="G41" s="338" t="s">
        <v>271</v>
      </c>
      <c r="H41"/>
    </row>
    <row r="42" spans="1:8" ht="24.75" x14ac:dyDescent="0.25">
      <c r="A42" s="127" t="s">
        <v>348</v>
      </c>
      <c r="B42" s="128">
        <v>0</v>
      </c>
      <c r="C42" s="128">
        <v>0</v>
      </c>
      <c r="D42" s="128">
        <v>0</v>
      </c>
      <c r="E42" s="128">
        <v>0</v>
      </c>
      <c r="F42" s="128"/>
      <c r="G42" s="128"/>
      <c r="H42"/>
    </row>
    <row r="43" spans="1:8" hidden="1" x14ac:dyDescent="0.2">
      <c r="B43" s="61"/>
      <c r="C43" s="61"/>
      <c r="D43" s="61"/>
      <c r="E43" s="61"/>
      <c r="H43" s="151"/>
    </row>
    <row r="44" spans="1:8" hidden="1" x14ac:dyDescent="0.2">
      <c r="B44" s="61"/>
      <c r="C44" s="61"/>
      <c r="D44" s="61"/>
      <c r="E44" s="61"/>
      <c r="H44" s="151"/>
    </row>
    <row r="45" spans="1:8" hidden="1" x14ac:dyDescent="0.2">
      <c r="B45" s="61"/>
      <c r="C45" s="61"/>
      <c r="D45" s="61"/>
      <c r="E45" s="61"/>
      <c r="H45" s="151"/>
    </row>
    <row r="46" spans="1:8" ht="72.75" hidden="1" x14ac:dyDescent="0.25">
      <c r="A46" s="125" t="s">
        <v>115</v>
      </c>
      <c r="B46" s="126" t="s">
        <v>268</v>
      </c>
      <c r="C46" s="126" t="s">
        <v>267</v>
      </c>
      <c r="D46" s="126" t="s">
        <v>269</v>
      </c>
      <c r="E46" s="126" t="s">
        <v>307</v>
      </c>
      <c r="F46" s="338" t="s">
        <v>270</v>
      </c>
      <c r="G46" s="338" t="s">
        <v>271</v>
      </c>
      <c r="H46"/>
    </row>
    <row r="47" spans="1:8" ht="24.75" x14ac:dyDescent="0.25">
      <c r="A47" s="127" t="s">
        <v>349</v>
      </c>
      <c r="B47" s="128">
        <v>0</v>
      </c>
      <c r="C47" s="128">
        <v>0</v>
      </c>
      <c r="D47" s="128">
        <v>0</v>
      </c>
      <c r="E47" s="128">
        <v>0</v>
      </c>
      <c r="F47" s="128"/>
      <c r="G47" s="128"/>
      <c r="H47"/>
    </row>
    <row r="48" spans="1:8" hidden="1" x14ac:dyDescent="0.2">
      <c r="B48" s="61"/>
      <c r="C48" s="61"/>
      <c r="D48" s="61"/>
      <c r="E48" s="61"/>
      <c r="F48" s="162"/>
      <c r="H48" s="151"/>
    </row>
    <row r="49" spans="1:8" hidden="1" x14ac:dyDescent="0.2">
      <c r="B49" s="61"/>
      <c r="C49" s="61"/>
      <c r="D49" s="61"/>
      <c r="E49" s="61"/>
      <c r="F49" s="162"/>
      <c r="H49" s="151"/>
    </row>
    <row r="50" spans="1:8" hidden="1" x14ac:dyDescent="0.2">
      <c r="B50" s="61"/>
      <c r="C50" s="61"/>
      <c r="D50" s="61"/>
      <c r="E50" s="61"/>
      <c r="F50" s="162"/>
      <c r="H50" s="151"/>
    </row>
    <row r="51" spans="1:8" ht="84.75" hidden="1" x14ac:dyDescent="0.25">
      <c r="A51" s="125" t="s">
        <v>115</v>
      </c>
      <c r="B51" s="126" t="s">
        <v>273</v>
      </c>
      <c r="C51" s="126" t="s">
        <v>272</v>
      </c>
      <c r="D51" s="126" t="s">
        <v>274</v>
      </c>
      <c r="E51" s="126" t="s">
        <v>275</v>
      </c>
      <c r="F51" s="338" t="s">
        <v>276</v>
      </c>
      <c r="G51" s="338" t="s">
        <v>277</v>
      </c>
      <c r="H51"/>
    </row>
    <row r="52" spans="1:8" ht="24.75" x14ac:dyDescent="0.25">
      <c r="A52" s="127" t="s">
        <v>132</v>
      </c>
      <c r="B52" s="128">
        <v>100221.48</v>
      </c>
      <c r="C52" s="128">
        <v>96851</v>
      </c>
      <c r="D52" s="128">
        <v>96851</v>
      </c>
      <c r="E52" s="128">
        <v>4645.3</v>
      </c>
      <c r="F52" s="128">
        <v>4.5999999999999996</v>
      </c>
      <c r="G52" s="128">
        <v>4.796336640819403</v>
      </c>
      <c r="H52"/>
    </row>
    <row r="53" spans="1:8" hidden="1" x14ac:dyDescent="0.2">
      <c r="B53" s="61"/>
      <c r="C53" s="61"/>
      <c r="D53" s="61"/>
      <c r="E53" s="61"/>
      <c r="G53" s="128"/>
      <c r="H53" s="151"/>
    </row>
    <row r="54" spans="1:8" ht="96.75" hidden="1" x14ac:dyDescent="0.25">
      <c r="A54" s="125" t="s">
        <v>115</v>
      </c>
      <c r="B54" s="126" t="s">
        <v>280</v>
      </c>
      <c r="C54" s="126" t="s">
        <v>278</v>
      </c>
      <c r="D54" s="126" t="s">
        <v>279</v>
      </c>
      <c r="E54" s="126" t="s">
        <v>281</v>
      </c>
      <c r="F54" s="338" t="s">
        <v>310</v>
      </c>
      <c r="G54" s="338" t="s">
        <v>282</v>
      </c>
      <c r="H54"/>
    </row>
    <row r="55" spans="1:8" ht="24.75" x14ac:dyDescent="0.25">
      <c r="A55" s="127" t="s">
        <v>133</v>
      </c>
      <c r="B55" s="128">
        <v>0</v>
      </c>
      <c r="C55" s="128">
        <v>0</v>
      </c>
      <c r="D55" s="128">
        <v>0</v>
      </c>
      <c r="E55" s="128">
        <v>0</v>
      </c>
      <c r="F55" s="128"/>
      <c r="G55" s="128"/>
      <c r="H55"/>
    </row>
    <row r="56" spans="1:8" hidden="1" x14ac:dyDescent="0.2">
      <c r="B56" s="61"/>
      <c r="C56" s="61"/>
      <c r="D56" s="61"/>
      <c r="E56" s="61"/>
      <c r="H56" s="151"/>
    </row>
    <row r="57" spans="1:8" hidden="1" x14ac:dyDescent="0.2">
      <c r="A57" s="62"/>
      <c r="E57" s="61"/>
      <c r="F57" s="164"/>
      <c r="H57" s="151"/>
    </row>
    <row r="58" spans="1:8" x14ac:dyDescent="0.2">
      <c r="A58" s="62"/>
      <c r="E58" s="61"/>
      <c r="F58" s="164"/>
      <c r="H58" s="151"/>
    </row>
    <row r="59" spans="1:8" x14ac:dyDescent="0.2">
      <c r="A59" s="203" t="s">
        <v>156</v>
      </c>
      <c r="B59" s="204">
        <f>GETPIVOTDATA("[Measures].[Izvršenje 01.01-30.06.2022 EUR]",$A$41,"[BazaZaUpit].[Konto Broj i Naziv 1]","[BazaZaUpit].[Konto Broj i Naziv 1].&amp;[8 Primici od financijske imovine i zaduživanja]")-GETPIVOTDATA("[Measures].[Izvršenje 01.01-30.06.2022 EUR]",$A$46,"[BazaZaUpit].[Konto Broj i Naziv 1]","[BazaZaUpit].[Konto Broj i Naziv 1].&amp;[5 Izdaci za financijsku imovinu i otplate zajmova]")+GETPIVOTDATA("[Measures].[Izvršenje 01.01-30.06.2022 EUR 9211 Prij. sred. iz Preth.]",$A$51,"[BazaZaUpit].[Konto Broj i Naziv 4]","[BazaZaUpit].[Konto Broj i Naziv 4].&amp;[9211 PRIJENOS SREDSTAVA IZ PRETHODNE GODINE]")-GETPIVOTDATA("[Measures].[Izvršenje 01.01-30.06.2022 EUR 9212 Prij. sred. u Sljed. god.]",$A$54,"[BazaZaUpit].[Konto Broj i Naziv 4]","[BazaZaUpit].[Konto Broj i Naziv 4].&amp;[9212 PRIJENOS SREDSTAVA U SLJEDEĆU GODINU]")</f>
        <v>100221.48</v>
      </c>
      <c r="C59" s="204">
        <f>GETPIVOTDATA("[Measures].[IZVORNI Plan za 2023 EUR]",$A$41,"[BazaZaUpit].[Konto Broj i Naziv 1]","[BazaZaUpit].[Konto Broj i Naziv 1].&amp;[8 Primici od financijske imovine i zaduživanja]")-GETPIVOTDATA("[Measures].[IZVORNI Plan za 2023 EUR]",$A$46,"[BazaZaUpit].[Konto Broj i Naziv 1]","[BazaZaUpit].[Konto Broj i Naziv 1].&amp;[5 Izdaci za financijsku imovinu i otplate zajmova]")+GETPIVOTDATA("[Measures].[IZVORNI Plan za 2023 EUR 9211 Prij. sred. iz Preth.]",$A$51,"[BazaZaUpit].[Konto Broj i Naziv 4]","[BazaZaUpit].[Konto Broj i Naziv 4].&amp;[9211 PRIJENOS SREDSTAVA IZ PRETHODNE GODINE]")-GETPIVOTDATA("[Measures].[IZVORNI Plan za 2023 EUR 9212 Prij. sred. u Sljed. god.]",$A$54,"[BazaZaUpit].[Konto Broj i Naziv 4]","[BazaZaUpit].[Konto Broj i Naziv 4].&amp;[9212 PRIJENOS SREDSTAVA U SLJEDEĆU GODINU]")</f>
        <v>96851</v>
      </c>
      <c r="D59" s="204">
        <f>GETPIVOTDATA("[Measures].[IZVORNI/TEKUĆI Plan za 2023. EUR]",$A$41,"[BazaZaUpit].[Konto Broj i Naziv 1]","[BazaZaUpit].[Konto Broj i Naziv 1].&amp;[8 Primici od financijske imovine i zaduživanja]")-GETPIVOTDATA("[Measures].[IZVORNI/TEKUĆI Plan za 2023. EUR]",$A$46,"[BazaZaUpit].[Konto Broj i Naziv 1]","[BazaZaUpit].[Konto Broj i Naziv 1].&amp;[5 Izdaci za financijsku imovinu i otplate zajmova]")+GETPIVOTDATA("[Measures].[IZVORNI/TEKUĆI Plan za 2023. EUR 9211 Prij. sred. iz Preth.]",$A$51,"[BazaZaUpit].[Konto Broj i Naziv 4]","[BazaZaUpit].[Konto Broj i Naziv 4].&amp;[9211 PRIJENOS SREDSTAVA IZ PRETHODNE GODINE]")-GETPIVOTDATA("[Measures].[IZVORNI/TEKUĆI Plan za 2023. EUR 9212 Prij. sred. u Sljed. god.]",$A$54,"[BazaZaUpit].[Konto Broj i Naziv 4]","[BazaZaUpit].[Konto Broj i Naziv 4].&amp;[9212 PRIJENOS SREDSTAVA U SLJEDEĆU GODINU]")</f>
        <v>96851</v>
      </c>
      <c r="E59" s="204">
        <f>GETPIVOTDATA("[Measures].[Izvršenje 01.01-30.06.2023 EUR]",$A$41,"[BazaZaUpit].[Konto Broj i Naziv 1]","[BazaZaUpit].[Konto Broj i Naziv 1].&amp;[8 Primici od financijske imovine i zaduživanja]")-GETPIVOTDATA("[Measures].[Izvršenje 01.01-30.06.2023 EUR]",$A$46,"[BazaZaUpit].[Konto Broj i Naziv 1]","[BazaZaUpit].[Konto Broj i Naziv 1].&amp;[5 Izdaci za financijsku imovinu i otplate zajmova]")+GETPIVOTDATA("[Measures].[Izvršenje 01.01-30.06.2023. EUR 9211 Prij. sred. iz Preth.]",$A$51,"[BazaZaUpit].[Konto Broj i Naziv 4]","[BazaZaUpit].[Konto Broj i Naziv 4].&amp;[9211 PRIJENOS SREDSTAVA IZ PRETHODNE GODINE]")-GETPIVOTDATA("[Measures].[Izvršenje 01.01-30.06.2023. EUR 9212 Prij. sred. u Sljed. god.]",$A$54,"[BazaZaUpit].[Konto Broj i Naziv 4]","[BazaZaUpit].[Konto Broj i Naziv 4].&amp;[9212 PRIJENOS SREDSTAVA U SLJEDEĆU GODINU]")</f>
        <v>4645.3</v>
      </c>
      <c r="F59" s="204">
        <f>IFERROR(E59/D59*100,0)</f>
        <v>4.796336640819403</v>
      </c>
      <c r="G59" s="204">
        <f>IFERROR(E59/D59,1)*100</f>
        <v>4.796336640819403</v>
      </c>
    </row>
    <row r="60" spans="1:8" ht="24" x14ac:dyDescent="0.2">
      <c r="A60" s="203" t="s">
        <v>157</v>
      </c>
      <c r="B60" s="204">
        <f>B31+B59</f>
        <v>-4.5110937207937241E-10</v>
      </c>
      <c r="C60" s="204">
        <f>C31+C59</f>
        <v>0</v>
      </c>
      <c r="D60" s="204">
        <f>D31+D59</f>
        <v>0</v>
      </c>
      <c r="E60" s="204">
        <f>E31+E59</f>
        <v>102361.09999999889</v>
      </c>
      <c r="F60" s="204">
        <f>IFERROR(E60/D60*100,0)</f>
        <v>0</v>
      </c>
      <c r="G60" s="204">
        <f>IFERROR(E60/D60,1)*100</f>
        <v>100</v>
      </c>
    </row>
    <row r="61" spans="1:8" x14ac:dyDescent="0.2">
      <c r="A61" s="163"/>
      <c r="B61" s="164"/>
      <c r="C61" s="164"/>
      <c r="D61" s="164"/>
      <c r="E61" s="164"/>
      <c r="F61" s="164"/>
    </row>
    <row r="62" spans="1:8" x14ac:dyDescent="0.2">
      <c r="A62" s="165"/>
      <c r="B62" s="164"/>
      <c r="C62" s="164"/>
      <c r="D62" s="164"/>
      <c r="E62" s="164"/>
      <c r="F62" s="16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0"/>
  <sheetViews>
    <sheetView zoomScaleNormal="100" zoomScaleSheetLayoutView="100" workbookViewId="0">
      <pane xSplit="2" ySplit="2" topLeftCell="C231" activePane="bottomRight" state="frozenSplit"/>
      <selection pane="topRight" activeCell="C1" sqref="C1"/>
      <selection pane="bottomLeft" activeCell="A3" sqref="A3"/>
      <selection pane="bottomRight" activeCell="H261" sqref="H261"/>
    </sheetView>
  </sheetViews>
  <sheetFormatPr defaultColWidth="9.140625" defaultRowHeight="12" x14ac:dyDescent="0.25"/>
  <cols>
    <col min="1" max="1" width="30.7109375" style="11" customWidth="1"/>
    <col min="2" max="2" width="50.85546875" style="11" customWidth="1"/>
    <col min="3" max="3" width="21.7109375" style="11" customWidth="1"/>
    <col min="4" max="4" width="20.28515625" style="11" customWidth="1"/>
    <col min="5" max="9" width="16.85546875" style="11" customWidth="1"/>
    <col min="10" max="11" width="17" style="11" customWidth="1"/>
    <col min="12" max="12" width="14.85546875" style="11" customWidth="1"/>
    <col min="13" max="13" width="11" style="11" customWidth="1"/>
    <col min="14" max="14" width="19.42578125" style="11" customWidth="1"/>
    <col min="15" max="16" width="23.85546875" style="11" customWidth="1"/>
    <col min="17" max="17" width="26.5703125" style="11" customWidth="1"/>
    <col min="18" max="18" width="19.85546875" style="11" customWidth="1"/>
    <col min="19" max="19" width="25.28515625" style="11" customWidth="1"/>
    <col min="20" max="21" width="12.28515625" style="286" customWidth="1"/>
    <col min="22" max="24" width="9.140625" style="11"/>
    <col min="25" max="25" width="47.7109375" style="11" customWidth="1"/>
    <col min="26" max="16384" width="9.140625" style="11"/>
  </cols>
  <sheetData>
    <row r="1" spans="1:25" s="36" customFormat="1" ht="36.75" thickBot="1" x14ac:dyDescent="0.3">
      <c r="A1" s="59" t="s">
        <v>163</v>
      </c>
      <c r="B1" s="60"/>
      <c r="C1" s="60"/>
      <c r="D1" s="60"/>
      <c r="E1" s="60"/>
      <c r="F1" s="122"/>
      <c r="G1" s="122"/>
      <c r="H1" s="122"/>
      <c r="I1" s="122"/>
      <c r="J1" s="58" t="s">
        <v>116</v>
      </c>
      <c r="K1" s="58"/>
      <c r="L1" s="58"/>
      <c r="M1" s="58"/>
      <c r="N1" s="58"/>
      <c r="O1" s="58"/>
      <c r="P1" s="88"/>
      <c r="Q1" s="101"/>
      <c r="R1" s="101"/>
      <c r="S1" s="101"/>
      <c r="T1" s="264"/>
      <c r="U1" s="264"/>
    </row>
    <row r="2" spans="1:25" s="36" customFormat="1" ht="36.75" thickTop="1" x14ac:dyDescent="0.25">
      <c r="A2" s="37" t="s">
        <v>0</v>
      </c>
      <c r="B2" s="38" t="s">
        <v>1</v>
      </c>
      <c r="C2" s="38" t="s">
        <v>144</v>
      </c>
      <c r="D2" s="38" t="s">
        <v>118</v>
      </c>
      <c r="E2" s="38" t="s">
        <v>119</v>
      </c>
      <c r="F2" s="38" t="s">
        <v>293</v>
      </c>
      <c r="G2" s="38" t="s">
        <v>294</v>
      </c>
      <c r="H2" s="38" t="s">
        <v>308</v>
      </c>
      <c r="I2" s="38" t="s">
        <v>309</v>
      </c>
      <c r="J2" s="111" t="s">
        <v>162</v>
      </c>
      <c r="K2" s="111" t="s">
        <v>161</v>
      </c>
      <c r="L2" s="112" t="s">
        <v>261</v>
      </c>
      <c r="M2" s="112" t="s">
        <v>164</v>
      </c>
      <c r="N2" s="112" t="s">
        <v>159</v>
      </c>
      <c r="O2" s="111" t="s">
        <v>117</v>
      </c>
      <c r="P2" s="113" t="s">
        <v>160</v>
      </c>
      <c r="Q2" s="114" t="s">
        <v>260</v>
      </c>
      <c r="R2" s="115" t="s">
        <v>265</v>
      </c>
      <c r="S2" s="116" t="s">
        <v>264</v>
      </c>
      <c r="T2" s="265" t="s">
        <v>262</v>
      </c>
      <c r="U2" s="265" t="s">
        <v>263</v>
      </c>
      <c r="Y2" s="327"/>
    </row>
    <row r="3" spans="1:25" s="42" customFormat="1" ht="48" x14ac:dyDescent="0.25">
      <c r="A3" s="39" t="s">
        <v>2</v>
      </c>
      <c r="B3" s="40"/>
      <c r="C3" s="40"/>
      <c r="D3" s="40"/>
      <c r="E3" s="40"/>
      <c r="F3" s="40"/>
      <c r="G3" s="40"/>
      <c r="H3" s="40" t="s">
        <v>168</v>
      </c>
      <c r="I3" s="40" t="s">
        <v>158</v>
      </c>
      <c r="J3" s="41">
        <f>SUM(J7+J84+J105+J126+J160)</f>
        <v>12867829</v>
      </c>
      <c r="K3" s="41">
        <f>SUM(K7+K84+K105+K126+K160)</f>
        <v>11042707.24</v>
      </c>
      <c r="L3" s="231">
        <f>SUM(L7+L84+L105+L126+L160)</f>
        <v>14415988</v>
      </c>
      <c r="M3" s="231"/>
      <c r="N3" s="232">
        <f>SUM(N7+N84+N105+N126+L160)</f>
        <v>18027278</v>
      </c>
      <c r="O3" s="232">
        <f>SUM(O7+O84+O105+O126+O160)</f>
        <v>11221542</v>
      </c>
      <c r="P3" s="233">
        <f>SUM(P7+P84+P105+P126+P160)</f>
        <v>11615339</v>
      </c>
      <c r="Q3" s="233">
        <f>SUM(Q7+Q84+Q105+Q126+Q160)</f>
        <v>5285322.09</v>
      </c>
      <c r="R3" s="233">
        <f>SUM(R7+R84+R105+R126+R160)</f>
        <v>14415988</v>
      </c>
      <c r="S3" s="233">
        <f>SUM(S7+S84+S105+S126+S160)</f>
        <v>5432570.9099999992</v>
      </c>
      <c r="T3" s="266">
        <f>BazaZaUpit[[#This Row],[Izvršenje 01.01.-30.06.2023.]]/BazaZaUpit[[#This Row],[Izvršenje 01.01.-30.06.2022.]]*100</f>
        <v>102.78599520507177</v>
      </c>
      <c r="U3" s="266">
        <f>BazaZaUpit[[#This Row],[Izvršenje 01.01.-30.06.2023.]]/BazaZaUpit[[#This Row],[IZVORNI / TEKUĆI                           Plan za 2023.]]*100</f>
        <v>37.68434678219765</v>
      </c>
      <c r="Y3" s="233">
        <f>BazaZaUpit[[#This Row],[IZVORNI           Plan za 2023. EUR]]-BazaZaUpit[[#This Row],[IZVORNI / TEKUĆI                           Plan za 2023.]]</f>
        <v>0</v>
      </c>
    </row>
    <row r="4" spans="1:25" s="42" customFormat="1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>
        <f>SUM(J7+J84+J105+J126+J160)</f>
        <v>12867829</v>
      </c>
      <c r="K4" s="41">
        <f>SUM(K7+K84+K105+K126+K160)</f>
        <v>11042707.24</v>
      </c>
      <c r="L4" s="231">
        <f>SUM(L7+L84+L105+L126+L160)</f>
        <v>14415988</v>
      </c>
      <c r="M4" s="231"/>
      <c r="N4" s="232">
        <f>SUM(N7+N84+N105+N126+L160)</f>
        <v>18027278</v>
      </c>
      <c r="O4" s="232">
        <f>SUM(O7+O84+O105+O126+O160)</f>
        <v>11221542</v>
      </c>
      <c r="P4" s="233">
        <f>SUM(P7+P84+P105+P126+P160)</f>
        <v>11615339</v>
      </c>
      <c r="Q4" s="233">
        <f>SUM(Q7+Q84+Q105+Q126+Q160)</f>
        <v>5285322.09</v>
      </c>
      <c r="R4" s="233">
        <f>SUM(R7+R84+R105+R126+R160)</f>
        <v>14415988</v>
      </c>
      <c r="S4" s="233">
        <f>SUM(S7+S84+S105+S126+S160)</f>
        <v>5432570.9099999992</v>
      </c>
      <c r="T4" s="267">
        <f>BazaZaUpit[[#This Row],[Izvršenje 01.01.-30.06.2023.]]/BazaZaUpit[[#This Row],[Izvršenje 01.01.-30.06.2022.]]*100</f>
        <v>102.78599520507177</v>
      </c>
      <c r="U4" s="267">
        <f>BazaZaUpit[[#This Row],[Izvršenje 01.01.-30.06.2023.]]/BazaZaUpit[[#This Row],[IZVORNI / TEKUĆI                           Plan za 2023.]]*100</f>
        <v>37.68434678219765</v>
      </c>
      <c r="Y4" s="233">
        <f>BazaZaUpit[[#This Row],[IZVORNI           Plan za 2023. EUR]]-BazaZaUpit[[#This Row],[IZVORNI / TEKUĆI                           Plan za 2023.]]</f>
        <v>0</v>
      </c>
    </row>
    <row r="5" spans="1:25" s="42" customFormat="1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>
        <f>SUM(J7+J84+J105+J126+J160)</f>
        <v>12867829</v>
      </c>
      <c r="K5" s="41">
        <f>SUM(K7+K84+K105+K126+K160)</f>
        <v>11042707.24</v>
      </c>
      <c r="L5" s="231">
        <f>SUM(L7+L84+L105+L126+L160)</f>
        <v>14415988</v>
      </c>
      <c r="M5" s="231"/>
      <c r="N5" s="232">
        <f>SUM(N7+N84+N105+N126+L160)</f>
        <v>18027278</v>
      </c>
      <c r="O5" s="232">
        <f>SUM(O7+O84+O105+O126+O160)</f>
        <v>11221542</v>
      </c>
      <c r="P5" s="233">
        <f>SUM(P7+P84+P105+P126+P160)</f>
        <v>11615339</v>
      </c>
      <c r="Q5" s="233">
        <f>SUM(Q7+Q84+Q105+Q126+Q160)</f>
        <v>5285322.09</v>
      </c>
      <c r="R5" s="233">
        <f>SUM(R7+R84+R105+R126+R160)</f>
        <v>14415988</v>
      </c>
      <c r="S5" s="233">
        <f>SUM(S7+S84+S105+S126+S160)</f>
        <v>5432570.9099999992</v>
      </c>
      <c r="T5" s="267">
        <f>BazaZaUpit[[#This Row],[Izvršenje 01.01.-30.06.2023.]]/BazaZaUpit[[#This Row],[Izvršenje 01.01.-30.06.2022.]]*100</f>
        <v>102.78599520507177</v>
      </c>
      <c r="U5" s="267">
        <f>BazaZaUpit[[#This Row],[Izvršenje 01.01.-30.06.2023.]]/BazaZaUpit[[#This Row],[IZVORNI / TEKUĆI                           Plan za 2023.]]*100</f>
        <v>37.68434678219765</v>
      </c>
      <c r="Y5" s="233">
        <f>BazaZaUpit[[#This Row],[IZVORNI           Plan za 2023. EUR]]-BazaZaUpit[[#This Row],[IZVORNI / TEKUĆI                           Plan za 2023.]]</f>
        <v>0</v>
      </c>
    </row>
    <row r="6" spans="1:25" s="42" customFormat="1" ht="2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1">
        <f>SUM(J7+J84+J105+J126+J160)</f>
        <v>12867829</v>
      </c>
      <c r="K6" s="41">
        <f>SUM(K7+K84+K105+K126+K160)</f>
        <v>11042707.24</v>
      </c>
      <c r="L6" s="231">
        <f>SUM(L7+L84+L105+L126+L160)</f>
        <v>14415988</v>
      </c>
      <c r="M6" s="231"/>
      <c r="N6" s="232">
        <f>SUM(N7+N84+N105+N126+L160)</f>
        <v>18027278</v>
      </c>
      <c r="O6" s="232">
        <f>SUM(O7+O84+O105+O126+O160)</f>
        <v>11221542</v>
      </c>
      <c r="P6" s="233">
        <f>SUM(P7+P84+P105+P126+P160)</f>
        <v>11615339</v>
      </c>
      <c r="Q6" s="233">
        <f>SUM(Q7+Q84+Q105+Q126+Q160)</f>
        <v>5285322.09</v>
      </c>
      <c r="R6" s="233">
        <f>SUM(R7+R84+R105+R126+R160)</f>
        <v>14415988</v>
      </c>
      <c r="S6" s="233">
        <f>SUM(S7+S84+S105+S126+S160)</f>
        <v>5432570.9099999992</v>
      </c>
      <c r="T6" s="267">
        <f>BazaZaUpit[[#This Row],[Izvršenje 01.01.-30.06.2023.]]/BazaZaUpit[[#This Row],[Izvršenje 01.01.-30.06.2022.]]*100</f>
        <v>102.78599520507177</v>
      </c>
      <c r="U6" s="267">
        <f>BazaZaUpit[[#This Row],[Izvršenje 01.01.-30.06.2023.]]/BazaZaUpit[[#This Row],[IZVORNI / TEKUĆI                           Plan za 2023.]]*100</f>
        <v>37.68434678219765</v>
      </c>
      <c r="Y6" s="233">
        <f>BazaZaUpit[[#This Row],[IZVORNI           Plan za 2023. EUR]]-BazaZaUpit[[#This Row],[IZVORNI / TEKUĆI                           Plan za 2023.]]</f>
        <v>0</v>
      </c>
    </row>
    <row r="7" spans="1:25" s="42" customFormat="1" x14ac:dyDescent="0.25">
      <c r="A7" s="40" t="s">
        <v>93</v>
      </c>
      <c r="B7" s="14" t="s">
        <v>320</v>
      </c>
      <c r="C7" s="14"/>
      <c r="D7" s="14"/>
      <c r="E7" s="14"/>
      <c r="F7" s="14"/>
      <c r="G7" s="14"/>
      <c r="H7" s="14"/>
      <c r="I7" s="14"/>
      <c r="J7" s="15">
        <f t="shared" ref="J7:S7" si="0">SUM(J8+J63+J79)</f>
        <v>11225245</v>
      </c>
      <c r="K7" s="15">
        <f t="shared" si="0"/>
        <v>10100923.209999999</v>
      </c>
      <c r="L7" s="232">
        <f t="shared" si="0"/>
        <v>13876519</v>
      </c>
      <c r="M7" s="232">
        <f t="shared" si="0"/>
        <v>0</v>
      </c>
      <c r="N7" s="232">
        <f t="shared" si="0"/>
        <v>17613472</v>
      </c>
      <c r="O7" s="232">
        <f t="shared" si="0"/>
        <v>10832157</v>
      </c>
      <c r="P7" s="232">
        <f t="shared" si="0"/>
        <v>10930504</v>
      </c>
      <c r="Q7" s="232">
        <f t="shared" si="0"/>
        <v>4618705.919999999</v>
      </c>
      <c r="R7" s="232">
        <f t="shared" si="0"/>
        <v>13876519</v>
      </c>
      <c r="S7" s="232">
        <f t="shared" si="0"/>
        <v>5222110.3899999987</v>
      </c>
      <c r="T7" s="267">
        <f>BazaZaUpit[[#This Row],[Izvršenje 01.01.-30.06.2023.]]/BazaZaUpit[[#This Row],[Izvršenje 01.01.-30.06.2022.]]*100</f>
        <v>113.06436219260307</v>
      </c>
      <c r="U7" s="267">
        <f>BazaZaUpit[[#This Row],[Izvršenje 01.01.-30.06.2023.]]/BazaZaUpit[[#This Row],[IZVORNI / TEKUĆI                           Plan za 2023.]]*100</f>
        <v>37.632711705291499</v>
      </c>
      <c r="Y7" s="232">
        <f>BazaZaUpit[[#This Row],[IZVORNI           Plan za 2023. EUR]]-BazaZaUpit[[#This Row],[IZVORNI / TEKUĆI                           Plan za 2023.]]</f>
        <v>0</v>
      </c>
    </row>
    <row r="8" spans="1:25" s="1" customFormat="1" x14ac:dyDescent="0.25">
      <c r="A8" s="2" t="s">
        <v>30</v>
      </c>
      <c r="B8" s="3" t="s">
        <v>35</v>
      </c>
      <c r="C8" s="3" t="s">
        <v>145</v>
      </c>
      <c r="D8" s="3" t="s">
        <v>120</v>
      </c>
      <c r="E8" s="3" t="s">
        <v>121</v>
      </c>
      <c r="F8" s="3" t="s">
        <v>295</v>
      </c>
      <c r="G8" s="3" t="s">
        <v>296</v>
      </c>
      <c r="H8" s="3"/>
      <c r="I8" s="3"/>
      <c r="J8" s="4">
        <f>SUM(J9+J54)</f>
        <v>9851059</v>
      </c>
      <c r="K8" s="4">
        <f>SUM(K9+K54)</f>
        <v>9211341.8399999999</v>
      </c>
      <c r="L8" s="234">
        <f>SUM(L10+L18+L46+L50+L55+L60)</f>
        <v>12767321</v>
      </c>
      <c r="M8" s="234"/>
      <c r="N8" s="234">
        <f>SUM(N10+N18+N46+N50+N55+N60)</f>
        <v>17456860</v>
      </c>
      <c r="O8" s="234">
        <f>SUM(O10+O18+O46+O50+O55)</f>
        <v>10832157</v>
      </c>
      <c r="P8" s="235">
        <f>SUM(P10+P18+P46+P50+P55)</f>
        <v>10930504</v>
      </c>
      <c r="Q8" s="235">
        <f>SUM(Q10+Q18+Q46+Q50+Q55+Q60)</f>
        <v>4347298.5399999991</v>
      </c>
      <c r="R8" s="235">
        <f t="shared" ref="R8:S8" si="1">SUM(R10+R18+R46+R50+R55+R60)</f>
        <v>12767321</v>
      </c>
      <c r="S8" s="235">
        <f t="shared" si="1"/>
        <v>4859667.9099999992</v>
      </c>
      <c r="T8" s="268">
        <f>BazaZaUpit[[#This Row],[Izvršenje 01.01.-30.06.2023.]]/BazaZaUpit[[#This Row],[Izvršenje 01.01.-30.06.2022.]]*100</f>
        <v>111.78592556470714</v>
      </c>
      <c r="U8" s="268">
        <f>BazaZaUpit[[#This Row],[Izvršenje 01.01.-30.06.2023.]]/BazaZaUpit[[#This Row],[IZVORNI / TEKUĆI                           Plan za 2023.]]*100</f>
        <v>38.063333020294543</v>
      </c>
      <c r="Y8" s="235">
        <f>BazaZaUpit[[#This Row],[IZVORNI           Plan za 2023. EUR]]-BazaZaUpit[[#This Row],[IZVORNI / TEKUĆI                           Plan za 2023.]]</f>
        <v>0</v>
      </c>
    </row>
    <row r="9" spans="1:25" s="45" customFormat="1" x14ac:dyDescent="0.25">
      <c r="A9" s="66">
        <v>3</v>
      </c>
      <c r="B9" s="67" t="s">
        <v>113</v>
      </c>
      <c r="C9" s="67"/>
      <c r="D9" s="67"/>
      <c r="E9" s="67"/>
      <c r="F9" s="67"/>
      <c r="G9" s="67"/>
      <c r="H9" s="67"/>
      <c r="I9" s="67"/>
      <c r="J9" s="68">
        <f>SUM(J10+J18+J46+J50)</f>
        <v>9218792</v>
      </c>
      <c r="K9" s="68">
        <f>SUM(K10+K18+K46+K50)</f>
        <v>8962975.1799999997</v>
      </c>
      <c r="L9" s="236">
        <f>SUM(L10+L18+L46+L50)</f>
        <v>10008580</v>
      </c>
      <c r="M9" s="236"/>
      <c r="N9" s="236">
        <f>SUM(N10+N18+N46+N50)</f>
        <v>10335338</v>
      </c>
      <c r="O9" s="236">
        <f>SUM(O10+O18+O46+O50)</f>
        <v>10580007</v>
      </c>
      <c r="P9" s="237">
        <f>SUM(P10+P18+P46+P50)</f>
        <v>10923654</v>
      </c>
      <c r="Q9" s="237">
        <f>SUM(Q10+Q18+Q46+Q50)</f>
        <v>4300305.709999999</v>
      </c>
      <c r="R9" s="237">
        <f t="shared" ref="R9:S9" si="2">SUM(R10+R18+R46+R50)</f>
        <v>10008580</v>
      </c>
      <c r="S9" s="237">
        <f t="shared" si="2"/>
        <v>4787811.71</v>
      </c>
      <c r="T9" s="269">
        <f>BazaZaUpit[[#This Row],[Izvršenje 01.01.-30.06.2023.]]/BazaZaUpit[[#This Row],[Izvršenje 01.01.-30.06.2022.]]*100</f>
        <v>111.33654286173997</v>
      </c>
      <c r="U9" s="269">
        <f>BazaZaUpit[[#This Row],[Izvršenje 01.01.-30.06.2023.]]/BazaZaUpit[[#This Row],[IZVORNI / TEKUĆI                           Plan za 2023.]]*100</f>
        <v>47.837072891459123</v>
      </c>
      <c r="Y9" s="237">
        <f>BazaZaUpit[[#This Row],[IZVORNI           Plan za 2023. EUR]]-BazaZaUpit[[#This Row],[IZVORNI / TEKUĆI                           Plan za 2023.]]</f>
        <v>0</v>
      </c>
    </row>
    <row r="10" spans="1:25" s="42" customFormat="1" x14ac:dyDescent="0.25">
      <c r="A10" s="69">
        <v>31</v>
      </c>
      <c r="B10" s="70" t="s">
        <v>11</v>
      </c>
      <c r="C10" s="70"/>
      <c r="D10" s="70"/>
      <c r="E10" s="70"/>
      <c r="F10" s="70"/>
      <c r="G10" s="70"/>
      <c r="H10" s="70"/>
      <c r="I10" s="70"/>
      <c r="J10" s="71">
        <f t="shared" ref="J10:O10" si="3">SUM(J11+J14+J16)</f>
        <v>8200997</v>
      </c>
      <c r="K10" s="71">
        <f t="shared" si="3"/>
        <v>7939362.9299999997</v>
      </c>
      <c r="L10" s="238">
        <f t="shared" si="3"/>
        <v>8519079</v>
      </c>
      <c r="M10" s="238"/>
      <c r="N10" s="238">
        <f t="shared" si="3"/>
        <v>8842038</v>
      </c>
      <c r="O10" s="238">
        <f t="shared" si="3"/>
        <v>9329407</v>
      </c>
      <c r="P10" s="239">
        <f t="shared" ref="P10:S10" si="4">SUM(P11+P14+P16)</f>
        <v>9724904</v>
      </c>
      <c r="Q10" s="239">
        <f>SUM(Q11+Q14+Q17)</f>
        <v>3885260.5599999996</v>
      </c>
      <c r="R10" s="239">
        <f t="shared" si="4"/>
        <v>8519079</v>
      </c>
      <c r="S10" s="239">
        <f t="shared" si="4"/>
        <v>4143432.3</v>
      </c>
      <c r="T10" s="269">
        <f>BazaZaUpit[[#This Row],[Izvršenje 01.01.-30.06.2023.]]/BazaZaUpit[[#This Row],[Izvršenje 01.01.-30.06.2022.]]*100</f>
        <v>106.64490157128613</v>
      </c>
      <c r="U10" s="269">
        <f>BazaZaUpit[[#This Row],[Izvršenje 01.01.-30.06.2023.]]/BazaZaUpit[[#This Row],[IZVORNI / TEKUĆI                           Plan za 2023.]]*100</f>
        <v>48.6370921081962</v>
      </c>
      <c r="Y10" s="239">
        <f>BazaZaUpit[[#This Row],[IZVORNI           Plan za 2023. EUR]]-BazaZaUpit[[#This Row],[IZVORNI / TEKUĆI                           Plan za 2023.]]</f>
        <v>0</v>
      </c>
    </row>
    <row r="11" spans="1:25" s="42" customFormat="1" x14ac:dyDescent="0.25">
      <c r="A11" s="69">
        <v>311</v>
      </c>
      <c r="B11" s="70" t="s">
        <v>8</v>
      </c>
      <c r="C11" s="70"/>
      <c r="D11" s="70"/>
      <c r="E11" s="70"/>
      <c r="F11" s="70"/>
      <c r="G11" s="70"/>
      <c r="H11" s="70"/>
      <c r="I11" s="70"/>
      <c r="J11" s="71">
        <f t="shared" ref="J11:O11" si="5">SUM(J12:J13)</f>
        <v>6871591</v>
      </c>
      <c r="K11" s="71">
        <f t="shared" si="5"/>
        <v>6651460.0800000001</v>
      </c>
      <c r="L11" s="240">
        <f t="shared" si="5"/>
        <v>7140488</v>
      </c>
      <c r="M11" s="240"/>
      <c r="N11" s="240">
        <f t="shared" si="5"/>
        <v>7409388</v>
      </c>
      <c r="O11" s="240">
        <f t="shared" si="5"/>
        <v>7807557</v>
      </c>
      <c r="P11" s="241">
        <f t="shared" ref="P11:S11" si="6">SUM(P12:P13)</f>
        <v>8129556</v>
      </c>
      <c r="Q11" s="241">
        <f t="shared" si="6"/>
        <v>3250171.28</v>
      </c>
      <c r="R11" s="241">
        <f t="shared" si="6"/>
        <v>7140488</v>
      </c>
      <c r="S11" s="241">
        <f t="shared" si="6"/>
        <v>3445335.25</v>
      </c>
      <c r="T11" s="269">
        <f>BazaZaUpit[[#This Row],[Izvršenje 01.01.-30.06.2023.]]/BazaZaUpit[[#This Row],[Izvršenje 01.01.-30.06.2022.]]*100</f>
        <v>106.0047287723249</v>
      </c>
      <c r="U11" s="269">
        <f>BazaZaUpit[[#This Row],[Izvršenje 01.01.-30.06.2023.]]/BazaZaUpit[[#This Row],[IZVORNI / TEKUĆI                           Plan za 2023.]]*100</f>
        <v>48.250697291277575</v>
      </c>
      <c r="Y11" s="241">
        <f>BazaZaUpit[[#This Row],[IZVORNI           Plan za 2023. EUR]]-BazaZaUpit[[#This Row],[IZVORNI / TEKUĆI                           Plan za 2023.]]</f>
        <v>0</v>
      </c>
    </row>
    <row r="12" spans="1:25" x14ac:dyDescent="0.25">
      <c r="A12" s="10">
        <v>3111</v>
      </c>
      <c r="B12" s="5" t="s">
        <v>7</v>
      </c>
      <c r="C12" s="5"/>
      <c r="D12" s="5"/>
      <c r="E12" s="5"/>
      <c r="F12" s="5"/>
      <c r="G12" s="5"/>
      <c r="H12" s="5"/>
      <c r="I12" s="5"/>
      <c r="J12" s="6">
        <v>6845046</v>
      </c>
      <c r="K12" s="6">
        <v>6625026.1299999999</v>
      </c>
      <c r="L12" s="242">
        <v>7113943</v>
      </c>
      <c r="M12" s="242"/>
      <c r="N12" s="242">
        <v>7379388</v>
      </c>
      <c r="O12" s="242">
        <v>7777557</v>
      </c>
      <c r="P12" s="243">
        <v>8099556</v>
      </c>
      <c r="Q12" s="244">
        <v>3240322.84</v>
      </c>
      <c r="R12" s="245">
        <v>7113943</v>
      </c>
      <c r="S12" s="244">
        <v>3432433.36</v>
      </c>
      <c r="T12" s="270">
        <f>BazaZaUpit[[#This Row],[Izvršenje 01.01.-30.06.2023.]]/BazaZaUpit[[#This Row],[Izvršenje 01.01.-30.06.2022.]]*100</f>
        <v>105.92874628504609</v>
      </c>
      <c r="U12" s="270">
        <f>BazaZaUpit[[#This Row],[Izvršenje 01.01.-30.06.2023.]]/BazaZaUpit[[#This Row],[IZVORNI / TEKUĆI                           Plan za 2023.]]*100</f>
        <v>48.249379563485398</v>
      </c>
      <c r="Y12" s="244">
        <f>BazaZaUpit[[#This Row],[IZVORNI           Plan za 2023. EUR]]-BazaZaUpit[[#This Row],[IZVORNI / TEKUĆI                           Plan za 2023.]]</f>
        <v>0</v>
      </c>
    </row>
    <row r="13" spans="1:25" x14ac:dyDescent="0.25">
      <c r="A13" s="10">
        <v>3113</v>
      </c>
      <c r="B13" s="5" t="s">
        <v>29</v>
      </c>
      <c r="C13" s="5"/>
      <c r="D13" s="5"/>
      <c r="E13" s="5"/>
      <c r="F13" s="5"/>
      <c r="G13" s="5"/>
      <c r="H13" s="5"/>
      <c r="I13" s="5"/>
      <c r="J13" s="6">
        <v>26545</v>
      </c>
      <c r="K13" s="6">
        <v>26433.95</v>
      </c>
      <c r="L13" s="242">
        <v>26545</v>
      </c>
      <c r="M13" s="242"/>
      <c r="N13" s="242">
        <v>30000</v>
      </c>
      <c r="O13" s="242">
        <v>30000</v>
      </c>
      <c r="P13" s="243">
        <v>30000</v>
      </c>
      <c r="Q13" s="244">
        <v>9848.44</v>
      </c>
      <c r="R13" s="245">
        <v>26545</v>
      </c>
      <c r="S13" s="244">
        <v>12901.89</v>
      </c>
      <c r="T13" s="270">
        <f>BazaZaUpit[[#This Row],[Izvršenje 01.01.-30.06.2023.]]/BazaZaUpit[[#This Row],[Izvršenje 01.01.-30.06.2022.]]*100</f>
        <v>131.00440272774162</v>
      </c>
      <c r="U13" s="270">
        <f>BazaZaUpit[[#This Row],[Izvršenje 01.01.-30.06.2023.]]/BazaZaUpit[[#This Row],[IZVORNI / TEKUĆI                           Plan za 2023.]]*100</f>
        <v>48.603842531550193</v>
      </c>
      <c r="Y13" s="244">
        <f>BazaZaUpit[[#This Row],[IZVORNI           Plan za 2023. EUR]]-BazaZaUpit[[#This Row],[IZVORNI / TEKUĆI                           Plan za 2023.]]</f>
        <v>0</v>
      </c>
    </row>
    <row r="14" spans="1:25" s="42" customFormat="1" x14ac:dyDescent="0.25">
      <c r="A14" s="69">
        <v>312</v>
      </c>
      <c r="B14" s="70" t="s">
        <v>9</v>
      </c>
      <c r="C14" s="70"/>
      <c r="D14" s="70"/>
      <c r="E14" s="70"/>
      <c r="F14" s="70"/>
      <c r="G14" s="70"/>
      <c r="H14" s="70"/>
      <c r="I14" s="70"/>
      <c r="J14" s="71">
        <f t="shared" ref="J14:S14" si="7">SUM(J15)</f>
        <v>195594</v>
      </c>
      <c r="K14" s="71">
        <f t="shared" si="7"/>
        <v>212449.39</v>
      </c>
      <c r="L14" s="240">
        <f t="shared" si="7"/>
        <v>200411</v>
      </c>
      <c r="M14" s="240"/>
      <c r="N14" s="240">
        <f t="shared" si="7"/>
        <v>210100</v>
      </c>
      <c r="O14" s="240">
        <f t="shared" si="7"/>
        <v>233600</v>
      </c>
      <c r="P14" s="241">
        <f t="shared" si="7"/>
        <v>253968</v>
      </c>
      <c r="Q14" s="241">
        <f t="shared" si="7"/>
        <v>110345.5</v>
      </c>
      <c r="R14" s="241">
        <f t="shared" si="7"/>
        <v>200411</v>
      </c>
      <c r="S14" s="241">
        <f t="shared" si="7"/>
        <v>137411.94</v>
      </c>
      <c r="T14" s="269">
        <f>BazaZaUpit[[#This Row],[Izvršenje 01.01.-30.06.2023.]]/BazaZaUpit[[#This Row],[Izvršenje 01.01.-30.06.2022.]]*100</f>
        <v>124.52881177755324</v>
      </c>
      <c r="U14" s="269">
        <f>BazaZaUpit[[#This Row],[Izvršenje 01.01.-30.06.2023.]]/BazaZaUpit[[#This Row],[IZVORNI / TEKUĆI                           Plan za 2023.]]*100</f>
        <v>68.565068783649593</v>
      </c>
      <c r="Y14" s="241">
        <f>BazaZaUpit[[#This Row],[IZVORNI           Plan za 2023. EUR]]-BazaZaUpit[[#This Row],[IZVORNI / TEKUĆI                           Plan za 2023.]]</f>
        <v>0</v>
      </c>
    </row>
    <row r="15" spans="1:25" x14ac:dyDescent="0.25">
      <c r="A15" s="10">
        <v>3121</v>
      </c>
      <c r="B15" s="5" t="s">
        <v>9</v>
      </c>
      <c r="C15" s="5"/>
      <c r="D15" s="5"/>
      <c r="E15" s="5"/>
      <c r="F15" s="5"/>
      <c r="G15" s="5"/>
      <c r="H15" s="5"/>
      <c r="I15" s="5"/>
      <c r="J15" s="6">
        <v>195594</v>
      </c>
      <c r="K15" s="6">
        <v>212449.39</v>
      </c>
      <c r="L15" s="242">
        <v>200411</v>
      </c>
      <c r="M15" s="242"/>
      <c r="N15" s="242">
        <v>210100</v>
      </c>
      <c r="O15" s="242">
        <v>233600</v>
      </c>
      <c r="P15" s="243">
        <v>253968</v>
      </c>
      <c r="Q15" s="244">
        <v>110345.5</v>
      </c>
      <c r="R15" s="245">
        <v>200411</v>
      </c>
      <c r="S15" s="244">
        <v>137411.94</v>
      </c>
      <c r="T15" s="270">
        <f>BazaZaUpit[[#This Row],[Izvršenje 01.01.-30.06.2023.]]/BazaZaUpit[[#This Row],[Izvršenje 01.01.-30.06.2022.]]*100</f>
        <v>124.52881177755324</v>
      </c>
      <c r="U15" s="270">
        <f>BazaZaUpit[[#This Row],[Izvršenje 01.01.-30.06.2023.]]/BazaZaUpit[[#This Row],[IZVORNI / TEKUĆI                           Plan za 2023.]]*100</f>
        <v>68.565068783649593</v>
      </c>
      <c r="Y15" s="244">
        <f>BazaZaUpit[[#This Row],[IZVORNI           Plan za 2023. EUR]]-BazaZaUpit[[#This Row],[IZVORNI / TEKUĆI                           Plan za 2023.]]</f>
        <v>0</v>
      </c>
    </row>
    <row r="16" spans="1:25" s="42" customFormat="1" x14ac:dyDescent="0.25">
      <c r="A16" s="69">
        <v>313</v>
      </c>
      <c r="B16" s="70" t="s">
        <v>10</v>
      </c>
      <c r="C16" s="70"/>
      <c r="D16" s="70"/>
      <c r="E16" s="70"/>
      <c r="F16" s="70"/>
      <c r="G16" s="70"/>
      <c r="H16" s="70"/>
      <c r="I16" s="70"/>
      <c r="J16" s="71">
        <f t="shared" ref="J16:S16" si="8">SUM(J17)</f>
        <v>1133812</v>
      </c>
      <c r="K16" s="71">
        <f t="shared" si="8"/>
        <v>1075453.46</v>
      </c>
      <c r="L16" s="238">
        <f t="shared" si="8"/>
        <v>1178180</v>
      </c>
      <c r="M16" s="238"/>
      <c r="N16" s="238">
        <f t="shared" si="8"/>
        <v>1222550</v>
      </c>
      <c r="O16" s="238">
        <f t="shared" si="8"/>
        <v>1288250</v>
      </c>
      <c r="P16" s="239">
        <f t="shared" si="8"/>
        <v>1341380</v>
      </c>
      <c r="Q16" s="239">
        <f t="shared" si="8"/>
        <v>524743.78</v>
      </c>
      <c r="R16" s="239">
        <f t="shared" si="8"/>
        <v>1178180</v>
      </c>
      <c r="S16" s="239">
        <f t="shared" si="8"/>
        <v>560685.11</v>
      </c>
      <c r="T16" s="269">
        <f>BazaZaUpit[[#This Row],[Izvršenje 01.01.-30.06.2023.]]/BazaZaUpit[[#This Row],[Izvršenje 01.01.-30.06.2022.]]*100</f>
        <v>106.84931034342131</v>
      </c>
      <c r="U16" s="269">
        <f>BazaZaUpit[[#This Row],[Izvršenje 01.01.-30.06.2023.]]/BazaZaUpit[[#This Row],[IZVORNI / TEKUĆI                           Plan za 2023.]]*100</f>
        <v>47.589087405999081</v>
      </c>
      <c r="Y16" s="239">
        <f>BazaZaUpit[[#This Row],[IZVORNI           Plan za 2023. EUR]]-BazaZaUpit[[#This Row],[IZVORNI / TEKUĆI                           Plan za 2023.]]</f>
        <v>0</v>
      </c>
    </row>
    <row r="17" spans="1:25" x14ac:dyDescent="0.25">
      <c r="A17" s="10">
        <v>3132</v>
      </c>
      <c r="B17" s="5" t="s">
        <v>73</v>
      </c>
      <c r="C17" s="5"/>
      <c r="D17" s="5"/>
      <c r="E17" s="5"/>
      <c r="F17" s="5"/>
      <c r="G17" s="5"/>
      <c r="H17" s="5"/>
      <c r="I17" s="5"/>
      <c r="J17" s="6">
        <v>1133812</v>
      </c>
      <c r="K17" s="6">
        <v>1075453.46</v>
      </c>
      <c r="L17" s="242">
        <v>1178180</v>
      </c>
      <c r="M17" s="242"/>
      <c r="N17" s="242">
        <v>1222550</v>
      </c>
      <c r="O17" s="242">
        <v>1288250</v>
      </c>
      <c r="P17" s="243">
        <v>1341380</v>
      </c>
      <c r="Q17" s="244">
        <v>524743.78</v>
      </c>
      <c r="R17" s="245">
        <v>1178180</v>
      </c>
      <c r="S17" s="244">
        <v>560685.11</v>
      </c>
      <c r="T17" s="270">
        <f>BazaZaUpit[[#This Row],[Izvršenje 01.01.-30.06.2023.]]/BazaZaUpit[[#This Row],[Izvršenje 01.01.-30.06.2022.]]*100</f>
        <v>106.84931034342131</v>
      </c>
      <c r="U17" s="270">
        <f>BazaZaUpit[[#This Row],[Izvršenje 01.01.-30.06.2023.]]/BazaZaUpit[[#This Row],[IZVORNI / TEKUĆI                           Plan za 2023.]]*100</f>
        <v>47.589087405999081</v>
      </c>
      <c r="Y17" s="244">
        <f>BazaZaUpit[[#This Row],[IZVORNI           Plan za 2023. EUR]]-BazaZaUpit[[#This Row],[IZVORNI / TEKUĆI                           Plan za 2023.]]</f>
        <v>0</v>
      </c>
    </row>
    <row r="18" spans="1:25" s="42" customFormat="1" x14ac:dyDescent="0.25">
      <c r="A18" s="69">
        <v>32</v>
      </c>
      <c r="B18" s="70" t="s">
        <v>21</v>
      </c>
      <c r="C18" s="70"/>
      <c r="D18" s="70"/>
      <c r="E18" s="70"/>
      <c r="F18" s="70"/>
      <c r="G18" s="70"/>
      <c r="H18" s="70"/>
      <c r="I18" s="70"/>
      <c r="J18" s="71">
        <f>SUM(J19+J24+J30+J39)</f>
        <v>1003860</v>
      </c>
      <c r="K18" s="71">
        <f>SUM(K19+K24+K30+K39)</f>
        <v>1020509.85</v>
      </c>
      <c r="L18" s="238">
        <f>SUM(L19+L24+L30+L39)</f>
        <v>1478883</v>
      </c>
      <c r="M18" s="238"/>
      <c r="N18" s="238">
        <f>SUM(N19+N24+N30+N39)</f>
        <v>1482300</v>
      </c>
      <c r="O18" s="238">
        <f>SUM(O19+O24+O30+O39)</f>
        <v>1239600</v>
      </c>
      <c r="P18" s="239">
        <f>SUM(P19+P24+P30+P39)</f>
        <v>1187750</v>
      </c>
      <c r="Q18" s="239">
        <f t="shared" ref="Q18:S18" si="9">SUM(Q19+Q24+Q30+Q39)</f>
        <v>414646.98</v>
      </c>
      <c r="R18" s="239">
        <f t="shared" si="9"/>
        <v>1478883</v>
      </c>
      <c r="S18" s="239">
        <f t="shared" si="9"/>
        <v>644379.41</v>
      </c>
      <c r="T18" s="269">
        <f>BazaZaUpit[[#This Row],[Izvršenje 01.01.-30.06.2023.]]/BazaZaUpit[[#This Row],[Izvršenje 01.01.-30.06.2022.]]*100</f>
        <v>155.40434178490824</v>
      </c>
      <c r="U18" s="269">
        <f>BazaZaUpit[[#This Row],[Izvršenje 01.01.-30.06.2023.]]/BazaZaUpit[[#This Row],[IZVORNI / TEKUĆI                           Plan za 2023.]]*100</f>
        <v>43.572034434096544</v>
      </c>
      <c r="Y18" s="239">
        <f>BazaZaUpit[[#This Row],[IZVORNI           Plan za 2023. EUR]]-BazaZaUpit[[#This Row],[IZVORNI / TEKUĆI                           Plan za 2023.]]</f>
        <v>0</v>
      </c>
    </row>
    <row r="19" spans="1:25" s="42" customFormat="1" x14ac:dyDescent="0.25">
      <c r="A19" s="69">
        <v>321</v>
      </c>
      <c r="B19" s="70" t="s">
        <v>13</v>
      </c>
      <c r="C19" s="70"/>
      <c r="D19" s="70"/>
      <c r="E19" s="70"/>
      <c r="F19" s="70"/>
      <c r="G19" s="70"/>
      <c r="H19" s="70"/>
      <c r="I19" s="70"/>
      <c r="J19" s="71">
        <f t="shared" ref="J19:O19" si="10">SUM(J20:J23)</f>
        <v>317207</v>
      </c>
      <c r="K19" s="71">
        <f t="shared" si="10"/>
        <v>247669.30000000002</v>
      </c>
      <c r="L19" s="238">
        <f t="shared" si="10"/>
        <v>390205</v>
      </c>
      <c r="M19" s="238"/>
      <c r="N19" s="238">
        <f t="shared" si="10"/>
        <v>370000</v>
      </c>
      <c r="O19" s="238">
        <f t="shared" si="10"/>
        <v>392000</v>
      </c>
      <c r="P19" s="239">
        <f>SUM(P20:P23)</f>
        <v>402000</v>
      </c>
      <c r="Q19" s="239">
        <f t="shared" ref="Q19:S19" si="11">SUM(Q20:Q23)</f>
        <v>105424.15999999999</v>
      </c>
      <c r="R19" s="239">
        <f t="shared" si="11"/>
        <v>390205</v>
      </c>
      <c r="S19" s="239">
        <f t="shared" si="11"/>
        <v>148467.44999999998</v>
      </c>
      <c r="T19" s="269">
        <f>BazaZaUpit[[#This Row],[Izvršenje 01.01.-30.06.2023.]]/BazaZaUpit[[#This Row],[Izvršenje 01.01.-30.06.2022.]]*100</f>
        <v>140.82867722161598</v>
      </c>
      <c r="U19" s="269">
        <f>BazaZaUpit[[#This Row],[Izvršenje 01.01.-30.06.2023.]]/BazaZaUpit[[#This Row],[IZVORNI / TEKUĆI                           Plan za 2023.]]*100</f>
        <v>38.04857703002267</v>
      </c>
      <c r="Y19" s="239">
        <f>BazaZaUpit[[#This Row],[IZVORNI           Plan za 2023. EUR]]-BazaZaUpit[[#This Row],[IZVORNI / TEKUĆI                           Plan za 2023.]]</f>
        <v>0</v>
      </c>
    </row>
    <row r="20" spans="1:25" x14ac:dyDescent="0.25">
      <c r="A20" s="10">
        <v>3211</v>
      </c>
      <c r="B20" s="9" t="s">
        <v>42</v>
      </c>
      <c r="C20" s="9"/>
      <c r="D20" s="9"/>
      <c r="E20" s="9"/>
      <c r="F20" s="9"/>
      <c r="G20" s="9"/>
      <c r="H20" s="9"/>
      <c r="I20" s="9"/>
      <c r="J20" s="6">
        <v>106178</v>
      </c>
      <c r="K20" s="6">
        <v>59814.19</v>
      </c>
      <c r="L20" s="242">
        <v>119451</v>
      </c>
      <c r="M20" s="242"/>
      <c r="N20" s="242">
        <v>120000</v>
      </c>
      <c r="O20" s="242">
        <v>120000</v>
      </c>
      <c r="P20" s="243">
        <v>120000</v>
      </c>
      <c r="Q20" s="244">
        <v>15181.42</v>
      </c>
      <c r="R20" s="245">
        <v>119451</v>
      </c>
      <c r="S20" s="244">
        <v>44529.65</v>
      </c>
      <c r="T20" s="270">
        <f>BazaZaUpit[[#This Row],[Izvršenje 01.01.-30.06.2023.]]/BazaZaUpit[[#This Row],[Izvršenje 01.01.-30.06.2022.]]*100</f>
        <v>293.31676483491009</v>
      </c>
      <c r="U20" s="270">
        <f>BazaZaUpit[[#This Row],[Izvršenje 01.01.-30.06.2023.]]/BazaZaUpit[[#This Row],[IZVORNI / TEKUĆI                           Plan za 2023.]]*100</f>
        <v>37.278591221505053</v>
      </c>
      <c r="Y20" s="244">
        <f>BazaZaUpit[[#This Row],[IZVORNI           Plan za 2023. EUR]]-BazaZaUpit[[#This Row],[IZVORNI / TEKUĆI                           Plan za 2023.]]</f>
        <v>0</v>
      </c>
    </row>
    <row r="21" spans="1:25" x14ac:dyDescent="0.25">
      <c r="A21" s="10">
        <v>3212</v>
      </c>
      <c r="B21" s="5" t="s">
        <v>102</v>
      </c>
      <c r="C21" s="5"/>
      <c r="D21" s="5"/>
      <c r="E21" s="5"/>
      <c r="F21" s="5"/>
      <c r="G21" s="5"/>
      <c r="H21" s="5"/>
      <c r="I21" s="5"/>
      <c r="J21" s="6">
        <v>156613</v>
      </c>
      <c r="K21" s="6">
        <v>171874.82</v>
      </c>
      <c r="L21" s="242">
        <v>217665</v>
      </c>
      <c r="M21" s="242"/>
      <c r="N21" s="242">
        <v>196000</v>
      </c>
      <c r="O21" s="242">
        <v>218000</v>
      </c>
      <c r="P21" s="243">
        <v>228000</v>
      </c>
      <c r="Q21" s="244">
        <v>86461.48</v>
      </c>
      <c r="R21" s="245">
        <v>217665</v>
      </c>
      <c r="S21" s="244">
        <v>92943.75</v>
      </c>
      <c r="T21" s="270">
        <f>BazaZaUpit[[#This Row],[Izvršenje 01.01.-30.06.2023.]]/BazaZaUpit[[#This Row],[Izvršenje 01.01.-30.06.2022.]]*100</f>
        <v>107.49729243589168</v>
      </c>
      <c r="U21" s="270">
        <f>BazaZaUpit[[#This Row],[Izvršenje 01.01.-30.06.2023.]]/BazaZaUpit[[#This Row],[IZVORNI / TEKUĆI                           Plan za 2023.]]*100</f>
        <v>42.700365240162633</v>
      </c>
      <c r="Y21" s="244">
        <f>BazaZaUpit[[#This Row],[IZVORNI           Plan za 2023. EUR]]-BazaZaUpit[[#This Row],[IZVORNI / TEKUĆI                           Plan za 2023.]]</f>
        <v>0</v>
      </c>
    </row>
    <row r="22" spans="1:25" x14ac:dyDescent="0.25">
      <c r="A22" s="10">
        <v>3213</v>
      </c>
      <c r="B22" s="9" t="s">
        <v>43</v>
      </c>
      <c r="C22" s="9"/>
      <c r="D22" s="9"/>
      <c r="E22" s="9"/>
      <c r="F22" s="9"/>
      <c r="G22" s="9"/>
      <c r="H22" s="9"/>
      <c r="I22" s="9"/>
      <c r="J22" s="6">
        <v>53089</v>
      </c>
      <c r="K22" s="6">
        <v>15980.29</v>
      </c>
      <c r="L22" s="242">
        <v>53089</v>
      </c>
      <c r="M22" s="242"/>
      <c r="N22" s="242">
        <v>54000</v>
      </c>
      <c r="O22" s="242">
        <v>54000</v>
      </c>
      <c r="P22" s="243">
        <v>54000</v>
      </c>
      <c r="Q22" s="244">
        <v>3781.26</v>
      </c>
      <c r="R22" s="245">
        <v>53089</v>
      </c>
      <c r="S22" s="244">
        <v>10994.05</v>
      </c>
      <c r="T22" s="270">
        <f>BazaZaUpit[[#This Row],[Izvršenje 01.01.-30.06.2023.]]/BazaZaUpit[[#This Row],[Izvršenje 01.01.-30.06.2022.]]*100</f>
        <v>290.75096660901386</v>
      </c>
      <c r="U22" s="270">
        <f>BazaZaUpit[[#This Row],[Izvršenje 01.01.-30.06.2023.]]/BazaZaUpit[[#This Row],[IZVORNI / TEKUĆI                           Plan za 2023.]]*100</f>
        <v>20.708715553127767</v>
      </c>
      <c r="Y22" s="244">
        <f>BazaZaUpit[[#This Row],[IZVORNI           Plan za 2023. EUR]]-BazaZaUpit[[#This Row],[IZVORNI / TEKUĆI                           Plan za 2023.]]</f>
        <v>0</v>
      </c>
    </row>
    <row r="23" spans="1:25" x14ac:dyDescent="0.25">
      <c r="A23" s="10">
        <v>3214</v>
      </c>
      <c r="B23" s="5" t="s">
        <v>44</v>
      </c>
      <c r="C23" s="5"/>
      <c r="D23" s="5"/>
      <c r="E23" s="5"/>
      <c r="F23" s="5"/>
      <c r="G23" s="5"/>
      <c r="H23" s="5"/>
      <c r="I23" s="5"/>
      <c r="J23" s="6">
        <v>1327</v>
      </c>
      <c r="K23" s="6"/>
      <c r="L23" s="242">
        <v>0</v>
      </c>
      <c r="M23" s="242"/>
      <c r="N23" s="242"/>
      <c r="O23" s="242"/>
      <c r="P23" s="243"/>
      <c r="Q23" s="244"/>
      <c r="R23" s="245"/>
      <c r="S23" s="244"/>
      <c r="T23" s="270"/>
      <c r="U23" s="270"/>
      <c r="Y23" s="244">
        <f>BazaZaUpit[[#This Row],[IZVORNI           Plan za 2023. EUR]]-BazaZaUpit[[#This Row],[IZVORNI / TEKUĆI                           Plan za 2023.]]</f>
        <v>0</v>
      </c>
    </row>
    <row r="24" spans="1:25" s="42" customFormat="1" x14ac:dyDescent="0.25">
      <c r="A24" s="69">
        <v>322</v>
      </c>
      <c r="B24" s="70" t="s">
        <v>15</v>
      </c>
      <c r="C24" s="70"/>
      <c r="D24" s="70"/>
      <c r="E24" s="70"/>
      <c r="F24" s="70"/>
      <c r="G24" s="70"/>
      <c r="H24" s="70"/>
      <c r="I24" s="70"/>
      <c r="J24" s="71">
        <f t="shared" ref="J24:O24" si="12">SUM(J25:J29)</f>
        <v>199415</v>
      </c>
      <c r="K24" s="71">
        <f t="shared" si="12"/>
        <v>193255.21</v>
      </c>
      <c r="L24" s="238">
        <f t="shared" si="12"/>
        <v>267570</v>
      </c>
      <c r="M24" s="238"/>
      <c r="N24" s="238">
        <f t="shared" si="12"/>
        <v>276950</v>
      </c>
      <c r="O24" s="238">
        <f t="shared" si="12"/>
        <v>276950</v>
      </c>
      <c r="P24" s="239">
        <f t="shared" ref="P24:S24" si="13">SUM(P25:P29)</f>
        <v>276950</v>
      </c>
      <c r="Q24" s="239">
        <f t="shared" si="13"/>
        <v>109041.53</v>
      </c>
      <c r="R24" s="239">
        <f t="shared" si="13"/>
        <v>267570</v>
      </c>
      <c r="S24" s="239">
        <f t="shared" si="13"/>
        <v>121376.65999999999</v>
      </c>
      <c r="T24" s="269">
        <f>BazaZaUpit[[#This Row],[Izvršenje 01.01.-30.06.2023.]]/BazaZaUpit[[#This Row],[Izvršenje 01.01.-30.06.2022.]]*100</f>
        <v>111.31232292870432</v>
      </c>
      <c r="U24" s="269">
        <f>BazaZaUpit[[#This Row],[Izvršenje 01.01.-30.06.2023.]]/BazaZaUpit[[#This Row],[IZVORNI / TEKUĆI                           Plan za 2023.]]*100</f>
        <v>45.362581754307278</v>
      </c>
      <c r="Y24" s="239">
        <f>BazaZaUpit[[#This Row],[IZVORNI           Plan za 2023. EUR]]-BazaZaUpit[[#This Row],[IZVORNI / TEKUĆI                           Plan za 2023.]]</f>
        <v>0</v>
      </c>
    </row>
    <row r="25" spans="1:25" x14ac:dyDescent="0.25">
      <c r="A25" s="10">
        <v>3221</v>
      </c>
      <c r="B25" s="5" t="s">
        <v>103</v>
      </c>
      <c r="C25" s="5"/>
      <c r="D25" s="5"/>
      <c r="E25" s="5"/>
      <c r="F25" s="5"/>
      <c r="G25" s="5"/>
      <c r="H25" s="5"/>
      <c r="I25" s="5"/>
      <c r="J25" s="6">
        <v>79634</v>
      </c>
      <c r="K25" s="6">
        <v>40926.81</v>
      </c>
      <c r="L25" s="242">
        <v>63707</v>
      </c>
      <c r="M25" s="242"/>
      <c r="N25" s="242">
        <v>73000</v>
      </c>
      <c r="O25" s="242">
        <v>73000</v>
      </c>
      <c r="P25" s="243">
        <v>73000</v>
      </c>
      <c r="Q25" s="244">
        <v>16034.34</v>
      </c>
      <c r="R25" s="245">
        <v>63707</v>
      </c>
      <c r="S25" s="244">
        <v>41335.9</v>
      </c>
      <c r="T25" s="270">
        <f>BazaZaUpit[[#This Row],[Izvršenje 01.01.-30.06.2023.]]/BazaZaUpit[[#This Row],[Izvršenje 01.01.-30.06.2022.]]*100</f>
        <v>257.79608016295026</v>
      </c>
      <c r="U25" s="270">
        <f>BazaZaUpit[[#This Row],[Izvršenje 01.01.-30.06.2023.]]/BazaZaUpit[[#This Row],[IZVORNI / TEKUĆI                           Plan za 2023.]]*100</f>
        <v>64.884392609917285</v>
      </c>
      <c r="Y25" s="244">
        <f>BazaZaUpit[[#This Row],[IZVORNI           Plan za 2023. EUR]]-BazaZaUpit[[#This Row],[IZVORNI / TEKUĆI                           Plan za 2023.]]</f>
        <v>0</v>
      </c>
    </row>
    <row r="26" spans="1:25" x14ac:dyDescent="0.25">
      <c r="A26" s="10">
        <v>3223</v>
      </c>
      <c r="B26" s="5" t="s">
        <v>45</v>
      </c>
      <c r="C26" s="5"/>
      <c r="D26" s="5"/>
      <c r="E26" s="5"/>
      <c r="F26" s="5"/>
      <c r="G26" s="5"/>
      <c r="H26" s="5"/>
      <c r="I26" s="5"/>
      <c r="J26" s="6">
        <v>106178</v>
      </c>
      <c r="K26" s="6">
        <v>140751.39000000001</v>
      </c>
      <c r="L26" s="242">
        <v>189794</v>
      </c>
      <c r="M26" s="242"/>
      <c r="N26" s="242">
        <v>190000</v>
      </c>
      <c r="O26" s="242">
        <v>190000</v>
      </c>
      <c r="P26" s="243">
        <v>190000</v>
      </c>
      <c r="Q26" s="244">
        <v>87897.07</v>
      </c>
      <c r="R26" s="245">
        <v>189794</v>
      </c>
      <c r="S26" s="244">
        <v>76281.179999999993</v>
      </c>
      <c r="T26" s="270">
        <f>BazaZaUpit[[#This Row],[Izvršenje 01.01.-30.06.2023.]]/BazaZaUpit[[#This Row],[Izvršenje 01.01.-30.06.2022.]]*100</f>
        <v>86.784667566279495</v>
      </c>
      <c r="U26" s="270">
        <f>BazaZaUpit[[#This Row],[Izvršenje 01.01.-30.06.2023.]]/BazaZaUpit[[#This Row],[IZVORNI / TEKUĆI                           Plan za 2023.]]*100</f>
        <v>40.191565592168352</v>
      </c>
      <c r="Y26" s="244">
        <f>BazaZaUpit[[#This Row],[IZVORNI           Plan za 2023. EUR]]-BazaZaUpit[[#This Row],[IZVORNI / TEKUĆI                           Plan za 2023.]]</f>
        <v>0</v>
      </c>
    </row>
    <row r="27" spans="1:25" x14ac:dyDescent="0.25">
      <c r="A27" s="10">
        <v>3224</v>
      </c>
      <c r="B27" s="5" t="s">
        <v>34</v>
      </c>
      <c r="C27" s="5"/>
      <c r="D27" s="5"/>
      <c r="E27" s="5"/>
      <c r="F27" s="5"/>
      <c r="G27" s="5"/>
      <c r="H27" s="5"/>
      <c r="I27" s="5"/>
      <c r="J27" s="6">
        <v>2455</v>
      </c>
      <c r="K27" s="6">
        <v>426.68</v>
      </c>
      <c r="L27" s="242">
        <v>2455</v>
      </c>
      <c r="M27" s="242"/>
      <c r="N27" s="242">
        <v>2500</v>
      </c>
      <c r="O27" s="242">
        <v>2500</v>
      </c>
      <c r="P27" s="243">
        <v>2500</v>
      </c>
      <c r="Q27" s="244">
        <v>426.68</v>
      </c>
      <c r="R27" s="245">
        <v>2455</v>
      </c>
      <c r="S27" s="244">
        <v>121.35</v>
      </c>
      <c r="T27" s="270">
        <f>BazaZaUpit[[#This Row],[Izvršenje 01.01.-30.06.2023.]]/BazaZaUpit[[#This Row],[Izvršenje 01.01.-30.06.2022.]]*100</f>
        <v>28.440517483828632</v>
      </c>
      <c r="U27" s="270">
        <f>BazaZaUpit[[#This Row],[Izvršenje 01.01.-30.06.2023.]]/BazaZaUpit[[#This Row],[IZVORNI / TEKUĆI                           Plan za 2023.]]*100</f>
        <v>4.9429735234215881</v>
      </c>
      <c r="Y27" s="244">
        <f>BazaZaUpit[[#This Row],[IZVORNI           Plan za 2023. EUR]]-BazaZaUpit[[#This Row],[IZVORNI / TEKUĆI                           Plan za 2023.]]</f>
        <v>0</v>
      </c>
    </row>
    <row r="28" spans="1:25" x14ac:dyDescent="0.25">
      <c r="A28" s="10">
        <v>3225</v>
      </c>
      <c r="B28" s="5" t="s">
        <v>46</v>
      </c>
      <c r="C28" s="5"/>
      <c r="D28" s="5"/>
      <c r="E28" s="5"/>
      <c r="F28" s="5"/>
      <c r="G28" s="5"/>
      <c r="H28" s="5"/>
      <c r="I28" s="5"/>
      <c r="J28" s="6">
        <v>7963</v>
      </c>
      <c r="K28" s="6">
        <v>9889.4699999999993</v>
      </c>
      <c r="L28" s="242">
        <v>7963</v>
      </c>
      <c r="M28" s="242"/>
      <c r="N28" s="242">
        <v>8000</v>
      </c>
      <c r="O28" s="242">
        <v>8000</v>
      </c>
      <c r="P28" s="243">
        <v>8000</v>
      </c>
      <c r="Q28" s="244">
        <v>3621.66</v>
      </c>
      <c r="R28" s="245">
        <v>7963</v>
      </c>
      <c r="S28" s="244">
        <v>2638.23</v>
      </c>
      <c r="T28" s="270">
        <f>BazaZaUpit[[#This Row],[Izvršenje 01.01.-30.06.2023.]]/BazaZaUpit[[#This Row],[Izvršenje 01.01.-30.06.2022.]]*100</f>
        <v>72.845877304882293</v>
      </c>
      <c r="U28" s="270">
        <f>BazaZaUpit[[#This Row],[Izvršenje 01.01.-30.06.2023.]]/BazaZaUpit[[#This Row],[IZVORNI / TEKUĆI                           Plan za 2023.]]*100</f>
        <v>33.13110636694713</v>
      </c>
      <c r="Y28" s="244">
        <f>BazaZaUpit[[#This Row],[IZVORNI           Plan za 2023. EUR]]-BazaZaUpit[[#This Row],[IZVORNI / TEKUĆI                           Plan za 2023.]]</f>
        <v>0</v>
      </c>
    </row>
    <row r="29" spans="1:25" x14ac:dyDescent="0.25">
      <c r="A29" s="46">
        <v>3227</v>
      </c>
      <c r="B29" s="9" t="s">
        <v>14</v>
      </c>
      <c r="C29" s="9"/>
      <c r="D29" s="9"/>
      <c r="E29" s="9"/>
      <c r="F29" s="9"/>
      <c r="G29" s="9"/>
      <c r="H29" s="9"/>
      <c r="I29" s="9"/>
      <c r="J29" s="6">
        <v>3185</v>
      </c>
      <c r="K29" s="6">
        <v>1260.8599999999999</v>
      </c>
      <c r="L29" s="242">
        <v>3651</v>
      </c>
      <c r="M29" s="242"/>
      <c r="N29" s="242">
        <v>3450</v>
      </c>
      <c r="O29" s="242">
        <v>3450</v>
      </c>
      <c r="P29" s="243">
        <v>3450</v>
      </c>
      <c r="Q29" s="244">
        <v>1061.78</v>
      </c>
      <c r="R29" s="245">
        <v>3651</v>
      </c>
      <c r="S29" s="244">
        <v>1000</v>
      </c>
      <c r="T29" s="270">
        <f>BazaZaUpit[[#This Row],[Izvršenje 01.01.-30.06.2023.]]/BazaZaUpit[[#This Row],[Izvršenje 01.01.-30.06.2022.]]*100</f>
        <v>94.181468854188253</v>
      </c>
      <c r="U29" s="270">
        <f>BazaZaUpit[[#This Row],[Izvršenje 01.01.-30.06.2023.]]/BazaZaUpit[[#This Row],[IZVORNI / TEKUĆI                           Plan za 2023.]]*100</f>
        <v>27.389756231169542</v>
      </c>
      <c r="Y29" s="244">
        <f>BazaZaUpit[[#This Row],[IZVORNI           Plan za 2023. EUR]]-BazaZaUpit[[#This Row],[IZVORNI / TEKUĆI                           Plan za 2023.]]</f>
        <v>0</v>
      </c>
    </row>
    <row r="30" spans="1:25" s="42" customFormat="1" x14ac:dyDescent="0.25">
      <c r="A30" s="69">
        <v>323</v>
      </c>
      <c r="B30" s="70" t="s">
        <v>17</v>
      </c>
      <c r="C30" s="70"/>
      <c r="D30" s="70"/>
      <c r="E30" s="70"/>
      <c r="F30" s="70"/>
      <c r="G30" s="70"/>
      <c r="H30" s="70"/>
      <c r="I30" s="70"/>
      <c r="J30" s="71">
        <f t="shared" ref="J30:O30" si="14">SUM(J31:J38)</f>
        <v>423253</v>
      </c>
      <c r="K30" s="71">
        <f t="shared" si="14"/>
        <v>534681.15999999992</v>
      </c>
      <c r="L30" s="238">
        <f t="shared" si="14"/>
        <v>760951</v>
      </c>
      <c r="M30" s="238"/>
      <c r="N30" s="238">
        <f t="shared" si="14"/>
        <v>750400</v>
      </c>
      <c r="O30" s="238">
        <f t="shared" si="14"/>
        <v>510900</v>
      </c>
      <c r="P30" s="239">
        <f t="shared" ref="P30:S30" si="15">SUM(P31:P38)</f>
        <v>449050</v>
      </c>
      <c r="Q30" s="239">
        <f t="shared" si="15"/>
        <v>177820.24</v>
      </c>
      <c r="R30" s="239">
        <f t="shared" si="15"/>
        <v>760951</v>
      </c>
      <c r="S30" s="239">
        <f t="shared" si="15"/>
        <v>337261.77</v>
      </c>
      <c r="T30" s="269">
        <f>BazaZaUpit[[#This Row],[Izvršenje 01.01.-30.06.2023.]]/BazaZaUpit[[#This Row],[Izvršenje 01.01.-30.06.2022.]]*100</f>
        <v>189.66444427248555</v>
      </c>
      <c r="U30" s="269">
        <f>BazaZaUpit[[#This Row],[Izvršenje 01.01.-30.06.2023.]]/BazaZaUpit[[#This Row],[IZVORNI / TEKUĆI                           Plan za 2023.]]*100</f>
        <v>44.32108900573099</v>
      </c>
      <c r="Y30" s="239">
        <f>BazaZaUpit[[#This Row],[IZVORNI           Plan za 2023. EUR]]-BazaZaUpit[[#This Row],[IZVORNI / TEKUĆI                           Plan za 2023.]]</f>
        <v>0</v>
      </c>
    </row>
    <row r="31" spans="1:25" x14ac:dyDescent="0.25">
      <c r="A31" s="10">
        <v>3231</v>
      </c>
      <c r="B31" s="5" t="s">
        <v>47</v>
      </c>
      <c r="C31" s="5"/>
      <c r="D31" s="5"/>
      <c r="E31" s="5"/>
      <c r="F31" s="5"/>
      <c r="G31" s="5"/>
      <c r="H31" s="5"/>
      <c r="I31" s="5"/>
      <c r="J31" s="6">
        <v>92906</v>
      </c>
      <c r="K31" s="6">
        <v>65952.009999999995</v>
      </c>
      <c r="L31" s="242">
        <v>92906</v>
      </c>
      <c r="M31" s="242"/>
      <c r="N31" s="242">
        <v>91400</v>
      </c>
      <c r="O31" s="242">
        <v>88400</v>
      </c>
      <c r="P31" s="243">
        <v>88400</v>
      </c>
      <c r="Q31" s="244">
        <v>32955.1</v>
      </c>
      <c r="R31" s="245">
        <v>92906</v>
      </c>
      <c r="S31" s="244">
        <v>36028.300000000003</v>
      </c>
      <c r="T31" s="270">
        <f>BazaZaUpit[[#This Row],[Izvršenje 01.01.-30.06.2023.]]/BazaZaUpit[[#This Row],[Izvršenje 01.01.-30.06.2022.]]*100</f>
        <v>109.32541548956006</v>
      </c>
      <c r="U31" s="270">
        <f>BazaZaUpit[[#This Row],[Izvršenje 01.01.-30.06.2023.]]/BazaZaUpit[[#This Row],[IZVORNI / TEKUĆI                           Plan za 2023.]]*100</f>
        <v>38.779303812455602</v>
      </c>
      <c r="Y31" s="244">
        <f>BazaZaUpit[[#This Row],[IZVORNI           Plan za 2023. EUR]]-BazaZaUpit[[#This Row],[IZVORNI / TEKUĆI                           Plan za 2023.]]</f>
        <v>0</v>
      </c>
    </row>
    <row r="32" spans="1:25" x14ac:dyDescent="0.25">
      <c r="A32" s="10">
        <v>3232</v>
      </c>
      <c r="B32" s="5" t="s">
        <v>59</v>
      </c>
      <c r="C32" s="5"/>
      <c r="D32" s="5"/>
      <c r="E32" s="5"/>
      <c r="F32" s="5"/>
      <c r="G32" s="5"/>
      <c r="H32" s="5"/>
      <c r="I32" s="5"/>
      <c r="J32" s="6">
        <v>66361</v>
      </c>
      <c r="K32" s="6">
        <v>180388.18</v>
      </c>
      <c r="L32" s="242">
        <v>172924</v>
      </c>
      <c r="M32" s="242"/>
      <c r="N32" s="246">
        <v>158000</v>
      </c>
      <c r="O32" s="246">
        <v>68900</v>
      </c>
      <c r="P32" s="247">
        <v>52650</v>
      </c>
      <c r="Q32" s="244">
        <v>15410.63</v>
      </c>
      <c r="R32" s="245">
        <v>172924</v>
      </c>
      <c r="S32" s="244">
        <v>55475.65</v>
      </c>
      <c r="T32" s="270">
        <f>BazaZaUpit[[#This Row],[Izvršenje 01.01.-30.06.2023.]]/BazaZaUpit[[#This Row],[Izvršenje 01.01.-30.06.2022.]]*100</f>
        <v>359.98301172632142</v>
      </c>
      <c r="U32" s="270">
        <f>BazaZaUpit[[#This Row],[Izvršenje 01.01.-30.06.2023.]]/BazaZaUpit[[#This Row],[IZVORNI / TEKUĆI                           Plan za 2023.]]*100</f>
        <v>32.080943073257615</v>
      </c>
      <c r="Y32" s="244">
        <f>BazaZaUpit[[#This Row],[IZVORNI           Plan za 2023. EUR]]-BazaZaUpit[[#This Row],[IZVORNI / TEKUĆI                           Plan za 2023.]]</f>
        <v>0</v>
      </c>
    </row>
    <row r="33" spans="1:25" x14ac:dyDescent="0.25">
      <c r="A33" s="10">
        <v>3233</v>
      </c>
      <c r="B33" s="5" t="s">
        <v>48</v>
      </c>
      <c r="C33" s="5"/>
      <c r="D33" s="5"/>
      <c r="E33" s="5"/>
      <c r="F33" s="5"/>
      <c r="G33" s="5"/>
      <c r="H33" s="5"/>
      <c r="I33" s="5"/>
      <c r="J33" s="6">
        <v>11281</v>
      </c>
      <c r="K33" s="6">
        <v>8724.65</v>
      </c>
      <c r="L33" s="242">
        <v>7964</v>
      </c>
      <c r="M33" s="242"/>
      <c r="N33" s="242">
        <v>12000</v>
      </c>
      <c r="O33" s="242">
        <v>12000</v>
      </c>
      <c r="P33" s="243">
        <v>12000</v>
      </c>
      <c r="Q33" s="244">
        <v>5011.8</v>
      </c>
      <c r="R33" s="245">
        <v>7964</v>
      </c>
      <c r="S33" s="244">
        <v>4190.82</v>
      </c>
      <c r="T33" s="270">
        <f>BazaZaUpit[[#This Row],[Izvršenje 01.01.-30.06.2023.]]/BazaZaUpit[[#This Row],[Izvršenje 01.01.-30.06.2022.]]*100</f>
        <v>83.61905902071112</v>
      </c>
      <c r="U33" s="270">
        <f>BazaZaUpit[[#This Row],[Izvršenje 01.01.-30.06.2023.]]/BazaZaUpit[[#This Row],[IZVORNI / TEKUĆI                           Plan za 2023.]]*100</f>
        <v>52.622049221496738</v>
      </c>
      <c r="Y33" s="244">
        <f>BazaZaUpit[[#This Row],[IZVORNI           Plan za 2023. EUR]]-BazaZaUpit[[#This Row],[IZVORNI / TEKUĆI                           Plan za 2023.]]</f>
        <v>0</v>
      </c>
    </row>
    <row r="34" spans="1:25" x14ac:dyDescent="0.25">
      <c r="A34" s="10">
        <v>3234</v>
      </c>
      <c r="B34" s="5" t="s">
        <v>16</v>
      </c>
      <c r="C34" s="5"/>
      <c r="D34" s="5"/>
      <c r="E34" s="5"/>
      <c r="F34" s="5"/>
      <c r="G34" s="5"/>
      <c r="H34" s="5"/>
      <c r="I34" s="5"/>
      <c r="J34" s="6">
        <v>53089</v>
      </c>
      <c r="K34" s="6">
        <v>42911.23</v>
      </c>
      <c r="L34" s="242">
        <v>53089</v>
      </c>
      <c r="M34" s="242"/>
      <c r="N34" s="242">
        <v>53000</v>
      </c>
      <c r="O34" s="242">
        <v>53000</v>
      </c>
      <c r="P34" s="243">
        <v>53000</v>
      </c>
      <c r="Q34" s="244">
        <v>20938.439999999999</v>
      </c>
      <c r="R34" s="245">
        <v>53089</v>
      </c>
      <c r="S34" s="244">
        <v>24598.53</v>
      </c>
      <c r="T34" s="270">
        <f>BazaZaUpit[[#This Row],[Izvršenje 01.01.-30.06.2023.]]/BazaZaUpit[[#This Row],[Izvršenje 01.01.-30.06.2022.]]*100</f>
        <v>117.48024208107195</v>
      </c>
      <c r="U34" s="270">
        <f>BazaZaUpit[[#This Row],[Izvršenje 01.01.-30.06.2023.]]/BazaZaUpit[[#This Row],[IZVORNI / TEKUĆI                           Plan za 2023.]]*100</f>
        <v>46.334513741076307</v>
      </c>
      <c r="Y34" s="244">
        <f>BazaZaUpit[[#This Row],[IZVORNI           Plan za 2023. EUR]]-BazaZaUpit[[#This Row],[IZVORNI / TEKUĆI                           Plan za 2023.]]</f>
        <v>0</v>
      </c>
    </row>
    <row r="35" spans="1:25" x14ac:dyDescent="0.25">
      <c r="A35" s="10">
        <v>3235</v>
      </c>
      <c r="B35" s="5" t="s">
        <v>49</v>
      </c>
      <c r="C35" s="5"/>
      <c r="D35" s="5"/>
      <c r="E35" s="5"/>
      <c r="F35" s="5"/>
      <c r="G35" s="5"/>
      <c r="H35" s="5"/>
      <c r="I35" s="5"/>
      <c r="J35" s="6">
        <v>9291</v>
      </c>
      <c r="K35" s="6">
        <v>54343.82</v>
      </c>
      <c r="L35" s="242">
        <v>211605</v>
      </c>
      <c r="M35" s="242"/>
      <c r="N35" s="242">
        <v>210000</v>
      </c>
      <c r="O35" s="242">
        <v>20000</v>
      </c>
      <c r="P35" s="243">
        <v>3500</v>
      </c>
      <c r="Q35" s="244">
        <v>4092.79</v>
      </c>
      <c r="R35" s="245">
        <v>211605</v>
      </c>
      <c r="S35" s="244">
        <v>102578.35</v>
      </c>
      <c r="T35" s="270">
        <f>BazaZaUpit[[#This Row],[Izvršenje 01.01.-30.06.2023.]]/BazaZaUpit[[#This Row],[Izvršenje 01.01.-30.06.2022.]]*100</f>
        <v>2506.3184282604288</v>
      </c>
      <c r="U35" s="270">
        <f>BazaZaUpit[[#This Row],[Izvršenje 01.01.-30.06.2023.]]/BazaZaUpit[[#This Row],[IZVORNI / TEKUĆI                           Plan za 2023.]]*100</f>
        <v>48.476335625339665</v>
      </c>
      <c r="Y35" s="244">
        <f>BazaZaUpit[[#This Row],[IZVORNI           Plan za 2023. EUR]]-BazaZaUpit[[#This Row],[IZVORNI / TEKUĆI                           Plan za 2023.]]</f>
        <v>0</v>
      </c>
    </row>
    <row r="36" spans="1:25" x14ac:dyDescent="0.25">
      <c r="A36" s="10">
        <v>3236</v>
      </c>
      <c r="B36" s="5" t="s">
        <v>104</v>
      </c>
      <c r="C36" s="5"/>
      <c r="D36" s="5"/>
      <c r="E36" s="5"/>
      <c r="F36" s="5"/>
      <c r="G36" s="5"/>
      <c r="H36" s="5"/>
      <c r="I36" s="5"/>
      <c r="J36" s="6">
        <v>4513</v>
      </c>
      <c r="K36" s="6">
        <v>3095.1</v>
      </c>
      <c r="L36" s="242">
        <v>26651</v>
      </c>
      <c r="M36" s="242"/>
      <c r="N36" s="242">
        <v>23000</v>
      </c>
      <c r="O36" s="242">
        <v>28000</v>
      </c>
      <c r="P36" s="243">
        <v>2000</v>
      </c>
      <c r="Q36" s="244">
        <v>3095.1</v>
      </c>
      <c r="R36" s="245">
        <v>26651</v>
      </c>
      <c r="S36" s="244"/>
      <c r="T36" s="270"/>
      <c r="U36" s="270"/>
      <c r="Y36" s="244">
        <f>BazaZaUpit[[#This Row],[IZVORNI           Plan za 2023. EUR]]-BazaZaUpit[[#This Row],[IZVORNI / TEKUĆI                           Plan za 2023.]]</f>
        <v>0</v>
      </c>
    </row>
    <row r="37" spans="1:25" x14ac:dyDescent="0.25">
      <c r="A37" s="10">
        <v>3237</v>
      </c>
      <c r="B37" s="5" t="s">
        <v>50</v>
      </c>
      <c r="C37" s="5"/>
      <c r="D37" s="5"/>
      <c r="E37" s="5"/>
      <c r="F37" s="5"/>
      <c r="G37" s="5"/>
      <c r="H37" s="5"/>
      <c r="I37" s="5"/>
      <c r="J37" s="6">
        <v>39817</v>
      </c>
      <c r="K37" s="6">
        <v>21409.41</v>
      </c>
      <c r="L37" s="242">
        <v>39817</v>
      </c>
      <c r="M37" s="242"/>
      <c r="N37" s="242">
        <v>40000</v>
      </c>
      <c r="O37" s="242">
        <v>40000</v>
      </c>
      <c r="P37" s="243">
        <v>40000</v>
      </c>
      <c r="Q37" s="244">
        <v>20538.419999999998</v>
      </c>
      <c r="R37" s="245">
        <v>39817</v>
      </c>
      <c r="S37" s="244">
        <v>19445.48</v>
      </c>
      <c r="T37" s="270">
        <f>BazaZaUpit[[#This Row],[Izvršenje 01.01.-30.06.2023.]]/BazaZaUpit[[#This Row],[Izvršenje 01.01.-30.06.2022.]]*100</f>
        <v>94.67855852592362</v>
      </c>
      <c r="U37" s="270">
        <f>BazaZaUpit[[#This Row],[Izvršenje 01.01.-30.06.2023.]]/BazaZaUpit[[#This Row],[IZVORNI / TEKUĆI                           Plan za 2023.]]*100</f>
        <v>48.837129869151369</v>
      </c>
      <c r="Y37" s="244">
        <f>BazaZaUpit[[#This Row],[IZVORNI           Plan za 2023. EUR]]-BazaZaUpit[[#This Row],[IZVORNI / TEKUĆI                           Plan za 2023.]]</f>
        <v>0</v>
      </c>
    </row>
    <row r="38" spans="1:25" x14ac:dyDescent="0.25">
      <c r="A38" s="10">
        <v>3239</v>
      </c>
      <c r="B38" s="9" t="s">
        <v>52</v>
      </c>
      <c r="C38" s="9"/>
      <c r="D38" s="9"/>
      <c r="E38" s="9"/>
      <c r="F38" s="9"/>
      <c r="G38" s="9"/>
      <c r="H38" s="9"/>
      <c r="I38" s="9"/>
      <c r="J38" s="6">
        <v>145995</v>
      </c>
      <c r="K38" s="6">
        <v>157856.76</v>
      </c>
      <c r="L38" s="242">
        <v>155995</v>
      </c>
      <c r="M38" s="242"/>
      <c r="N38" s="242">
        <v>163000</v>
      </c>
      <c r="O38" s="242">
        <v>200600</v>
      </c>
      <c r="P38" s="243">
        <v>197500</v>
      </c>
      <c r="Q38" s="244">
        <v>75777.960000000006</v>
      </c>
      <c r="R38" s="245">
        <v>155995</v>
      </c>
      <c r="S38" s="244">
        <v>94944.639999999999</v>
      </c>
      <c r="T38" s="270">
        <f>BazaZaUpit[[#This Row],[Izvršenje 01.01.-30.06.2023.]]/BazaZaUpit[[#This Row],[Izvršenje 01.01.-30.06.2022.]]*100</f>
        <v>125.29321190488632</v>
      </c>
      <c r="U38" s="270">
        <f>BazaZaUpit[[#This Row],[Izvršenje 01.01.-30.06.2023.]]/BazaZaUpit[[#This Row],[IZVORNI / TEKUĆI                           Plan za 2023.]]*100</f>
        <v>60.863899483957816</v>
      </c>
      <c r="Y38" s="244">
        <f>BazaZaUpit[[#This Row],[IZVORNI           Plan za 2023. EUR]]-BazaZaUpit[[#This Row],[IZVORNI / TEKUĆI                           Plan za 2023.]]</f>
        <v>0</v>
      </c>
    </row>
    <row r="39" spans="1:25" s="42" customFormat="1" x14ac:dyDescent="0.25">
      <c r="A39" s="69">
        <v>329</v>
      </c>
      <c r="B39" s="70" t="s">
        <v>20</v>
      </c>
      <c r="C39" s="70"/>
      <c r="D39" s="70"/>
      <c r="E39" s="70"/>
      <c r="F39" s="70"/>
      <c r="G39" s="70"/>
      <c r="H39" s="70"/>
      <c r="I39" s="70"/>
      <c r="J39" s="71">
        <f t="shared" ref="J39:O39" si="16">SUM(J40:J45)</f>
        <v>63985</v>
      </c>
      <c r="K39" s="71">
        <f t="shared" si="16"/>
        <v>44904.180000000008</v>
      </c>
      <c r="L39" s="238">
        <f t="shared" si="16"/>
        <v>60157</v>
      </c>
      <c r="M39" s="238"/>
      <c r="N39" s="238">
        <f t="shared" si="16"/>
        <v>84950</v>
      </c>
      <c r="O39" s="238">
        <f t="shared" si="16"/>
        <v>59750</v>
      </c>
      <c r="P39" s="239">
        <f t="shared" ref="P39:S39" si="17">SUM(P40:P45)</f>
        <v>59750</v>
      </c>
      <c r="Q39" s="239">
        <f t="shared" si="17"/>
        <v>22361.050000000003</v>
      </c>
      <c r="R39" s="239">
        <f t="shared" si="17"/>
        <v>60157</v>
      </c>
      <c r="S39" s="239">
        <f t="shared" si="17"/>
        <v>37273.53</v>
      </c>
      <c r="T39" s="269">
        <f>BazaZaUpit[[#This Row],[Izvršenje 01.01.-30.06.2023.]]/BazaZaUpit[[#This Row],[Izvršenje 01.01.-30.06.2022.]]*100</f>
        <v>166.68953380990604</v>
      </c>
      <c r="U39" s="269">
        <f>BazaZaUpit[[#This Row],[Izvršenje 01.01.-30.06.2023.]]/BazaZaUpit[[#This Row],[IZVORNI / TEKUĆI                           Plan za 2023.]]*100</f>
        <v>61.960420233721756</v>
      </c>
      <c r="Y39" s="239">
        <f>BazaZaUpit[[#This Row],[IZVORNI           Plan za 2023. EUR]]-BazaZaUpit[[#This Row],[IZVORNI / TEKUĆI                           Plan za 2023.]]</f>
        <v>0</v>
      </c>
    </row>
    <row r="40" spans="1:25" ht="24" x14ac:dyDescent="0.25">
      <c r="A40" s="10">
        <v>3291</v>
      </c>
      <c r="B40" s="5" t="s">
        <v>105</v>
      </c>
      <c r="C40" s="5"/>
      <c r="D40" s="5"/>
      <c r="E40" s="5"/>
      <c r="F40" s="5"/>
      <c r="G40" s="5"/>
      <c r="H40" s="5"/>
      <c r="I40" s="5"/>
      <c r="J40" s="6">
        <v>19908</v>
      </c>
      <c r="K40" s="6">
        <v>15203.61</v>
      </c>
      <c r="L40" s="242">
        <v>19908</v>
      </c>
      <c r="M40" s="242"/>
      <c r="N40" s="242">
        <v>20000</v>
      </c>
      <c r="O40" s="242">
        <v>20000</v>
      </c>
      <c r="P40" s="243">
        <v>20000</v>
      </c>
      <c r="Q40" s="244">
        <v>6054.77</v>
      </c>
      <c r="R40" s="245">
        <v>19908</v>
      </c>
      <c r="S40" s="244">
        <v>8696.44</v>
      </c>
      <c r="T40" s="270">
        <f>BazaZaUpit[[#This Row],[Izvršenje 01.01.-30.06.2023.]]/BazaZaUpit[[#This Row],[Izvršenje 01.01.-30.06.2022.]]*100</f>
        <v>143.62956809259478</v>
      </c>
      <c r="U40" s="270">
        <f>BazaZaUpit[[#This Row],[Izvršenje 01.01.-30.06.2023.]]/BazaZaUpit[[#This Row],[IZVORNI / TEKUĆI                           Plan za 2023.]]*100</f>
        <v>43.683142455294352</v>
      </c>
      <c r="Y40" s="244">
        <f>BazaZaUpit[[#This Row],[IZVORNI           Plan za 2023. EUR]]-BazaZaUpit[[#This Row],[IZVORNI / TEKUĆI                           Plan za 2023.]]</f>
        <v>0</v>
      </c>
    </row>
    <row r="41" spans="1:25" x14ac:dyDescent="0.25">
      <c r="A41" s="10">
        <v>3292</v>
      </c>
      <c r="B41" s="5" t="s">
        <v>18</v>
      </c>
      <c r="C41" s="5"/>
      <c r="D41" s="5"/>
      <c r="E41" s="5"/>
      <c r="F41" s="5"/>
      <c r="G41" s="5"/>
      <c r="H41" s="5"/>
      <c r="I41" s="5"/>
      <c r="J41" s="6">
        <v>2654</v>
      </c>
      <c r="K41" s="6">
        <v>365.47</v>
      </c>
      <c r="L41" s="242">
        <v>2655</v>
      </c>
      <c r="M41" s="242"/>
      <c r="N41" s="242">
        <v>2700</v>
      </c>
      <c r="O41" s="242">
        <v>2700</v>
      </c>
      <c r="P41" s="243">
        <v>2700</v>
      </c>
      <c r="Q41" s="244"/>
      <c r="R41" s="245">
        <v>2655</v>
      </c>
      <c r="S41" s="244">
        <v>24.55</v>
      </c>
      <c r="T41" s="270"/>
      <c r="U41" s="270">
        <f>BazaZaUpit[[#This Row],[Izvršenje 01.01.-30.06.2023.]]/BazaZaUpit[[#This Row],[IZVORNI / TEKUĆI                           Plan za 2023.]]*100</f>
        <v>0.92467043314500941</v>
      </c>
      <c r="Y41" s="244">
        <f>BazaZaUpit[[#This Row],[IZVORNI           Plan za 2023. EUR]]-BazaZaUpit[[#This Row],[IZVORNI / TEKUĆI                           Plan za 2023.]]</f>
        <v>0</v>
      </c>
    </row>
    <row r="42" spans="1:25" x14ac:dyDescent="0.25">
      <c r="A42" s="10">
        <v>3293</v>
      </c>
      <c r="B42" s="5" t="s">
        <v>19</v>
      </c>
      <c r="C42" s="5"/>
      <c r="D42" s="5"/>
      <c r="E42" s="5"/>
      <c r="F42" s="5"/>
      <c r="G42" s="5"/>
      <c r="H42" s="5"/>
      <c r="I42" s="5"/>
      <c r="J42" s="6">
        <v>14600</v>
      </c>
      <c r="K42" s="6">
        <v>13893.15</v>
      </c>
      <c r="L42" s="242">
        <v>14600</v>
      </c>
      <c r="M42" s="242"/>
      <c r="N42" s="242">
        <v>40000</v>
      </c>
      <c r="O42" s="242">
        <v>20000</v>
      </c>
      <c r="P42" s="243">
        <v>20000</v>
      </c>
      <c r="Q42" s="244">
        <v>7039.51</v>
      </c>
      <c r="R42" s="245">
        <v>14600</v>
      </c>
      <c r="S42" s="244">
        <v>13431.73</v>
      </c>
      <c r="T42" s="270">
        <f>BazaZaUpit[[#This Row],[Izvršenje 01.01.-30.06.2023.]]/BazaZaUpit[[#This Row],[Izvršenje 01.01.-30.06.2022.]]*100</f>
        <v>190.80489977285347</v>
      </c>
      <c r="U42" s="270">
        <f>BazaZaUpit[[#This Row],[Izvršenje 01.01.-30.06.2023.]]/BazaZaUpit[[#This Row],[IZVORNI / TEKUĆI                           Plan za 2023.]]*100</f>
        <v>91.998150684931502</v>
      </c>
      <c r="Y42" s="244">
        <f>BazaZaUpit[[#This Row],[IZVORNI           Plan za 2023. EUR]]-BazaZaUpit[[#This Row],[IZVORNI / TEKUĆI                           Plan za 2023.]]</f>
        <v>0</v>
      </c>
    </row>
    <row r="43" spans="1:25" x14ac:dyDescent="0.25">
      <c r="A43" s="10">
        <v>3294</v>
      </c>
      <c r="B43" s="5" t="s">
        <v>106</v>
      </c>
      <c r="C43" s="5"/>
      <c r="D43" s="5"/>
      <c r="E43" s="5"/>
      <c r="F43" s="5"/>
      <c r="G43" s="5"/>
      <c r="H43" s="5"/>
      <c r="I43" s="5"/>
      <c r="J43" s="6">
        <v>2654</v>
      </c>
      <c r="K43" s="6">
        <v>2528.67</v>
      </c>
      <c r="L43" s="242">
        <v>2655</v>
      </c>
      <c r="M43" s="242"/>
      <c r="N43" s="242">
        <v>2700</v>
      </c>
      <c r="O43" s="242">
        <v>2700</v>
      </c>
      <c r="P43" s="243">
        <v>2700</v>
      </c>
      <c r="Q43" s="244">
        <v>2338.88</v>
      </c>
      <c r="R43" s="245">
        <v>2655</v>
      </c>
      <c r="S43" s="244">
        <v>2515.96</v>
      </c>
      <c r="T43" s="270">
        <f>BazaZaUpit[[#This Row],[Izvršenje 01.01.-30.06.2023.]]/BazaZaUpit[[#This Row],[Izvršenje 01.01.-30.06.2022.]]*100</f>
        <v>107.57114516349706</v>
      </c>
      <c r="U43" s="270">
        <f>BazaZaUpit[[#This Row],[Izvršenje 01.01.-30.06.2023.]]/BazaZaUpit[[#This Row],[IZVORNI / TEKUĆI                           Plan za 2023.]]*100</f>
        <v>94.763088512241055</v>
      </c>
      <c r="Y43" s="244">
        <f>BazaZaUpit[[#This Row],[IZVORNI           Plan za 2023. EUR]]-BazaZaUpit[[#This Row],[IZVORNI / TEKUĆI                           Plan za 2023.]]</f>
        <v>0</v>
      </c>
    </row>
    <row r="44" spans="1:25" x14ac:dyDescent="0.25">
      <c r="A44" s="10">
        <v>3295</v>
      </c>
      <c r="B44" s="5" t="s">
        <v>53</v>
      </c>
      <c r="C44" s="5"/>
      <c r="D44" s="5"/>
      <c r="E44" s="5"/>
      <c r="F44" s="5"/>
      <c r="G44" s="5"/>
      <c r="H44" s="5"/>
      <c r="I44" s="5"/>
      <c r="J44" s="6">
        <v>10830</v>
      </c>
      <c r="K44" s="6">
        <v>8056.59</v>
      </c>
      <c r="L44" s="242">
        <v>12376</v>
      </c>
      <c r="M44" s="242"/>
      <c r="N44" s="242">
        <v>9550</v>
      </c>
      <c r="O44" s="242">
        <v>9550</v>
      </c>
      <c r="P44" s="243">
        <v>9550</v>
      </c>
      <c r="Q44" s="244">
        <v>3469.38</v>
      </c>
      <c r="R44" s="245">
        <v>12376</v>
      </c>
      <c r="S44" s="244">
        <v>5405.6</v>
      </c>
      <c r="T44" s="270">
        <f>BazaZaUpit[[#This Row],[Izvršenje 01.01.-30.06.2023.]]/BazaZaUpit[[#This Row],[Izvršenje 01.01.-30.06.2022.]]*100</f>
        <v>155.80881886677159</v>
      </c>
      <c r="U44" s="270">
        <f>BazaZaUpit[[#This Row],[Izvršenje 01.01.-30.06.2023.]]/BazaZaUpit[[#This Row],[IZVORNI / TEKUĆI                           Plan za 2023.]]*100</f>
        <v>43.678086619263091</v>
      </c>
      <c r="Y44" s="244">
        <f>BazaZaUpit[[#This Row],[IZVORNI           Plan za 2023. EUR]]-BazaZaUpit[[#This Row],[IZVORNI / TEKUĆI                           Plan za 2023.]]</f>
        <v>0</v>
      </c>
    </row>
    <row r="45" spans="1:25" x14ac:dyDescent="0.25">
      <c r="A45" s="10">
        <v>3299</v>
      </c>
      <c r="B45" s="5" t="s">
        <v>54</v>
      </c>
      <c r="C45" s="5"/>
      <c r="D45" s="5"/>
      <c r="E45" s="5"/>
      <c r="F45" s="5"/>
      <c r="G45" s="5"/>
      <c r="H45" s="5"/>
      <c r="I45" s="5"/>
      <c r="J45" s="6">
        <v>13339</v>
      </c>
      <c r="K45" s="6">
        <v>4856.6899999999996</v>
      </c>
      <c r="L45" s="242">
        <v>7963</v>
      </c>
      <c r="M45" s="242"/>
      <c r="N45" s="242">
        <v>10000</v>
      </c>
      <c r="O45" s="242">
        <v>4800</v>
      </c>
      <c r="P45" s="243">
        <v>4800</v>
      </c>
      <c r="Q45" s="244">
        <v>3458.51</v>
      </c>
      <c r="R45" s="245">
        <v>7963</v>
      </c>
      <c r="S45" s="244">
        <v>7199.25</v>
      </c>
      <c r="T45" s="270">
        <f>BazaZaUpit[[#This Row],[Izvršenje 01.01.-30.06.2023.]]/BazaZaUpit[[#This Row],[Izvršenje 01.01.-30.06.2022.]]*100</f>
        <v>208.16045059866818</v>
      </c>
      <c r="U45" s="270">
        <f>BazaZaUpit[[#This Row],[Izvršenje 01.01.-30.06.2023.]]/BazaZaUpit[[#This Row],[IZVORNI / TEKUĆI                           Plan za 2023.]]*100</f>
        <v>90.408765540625396</v>
      </c>
      <c r="Y45" s="244">
        <f>BazaZaUpit[[#This Row],[IZVORNI           Plan za 2023. EUR]]-BazaZaUpit[[#This Row],[IZVORNI / TEKUĆI                           Plan za 2023.]]</f>
        <v>0</v>
      </c>
    </row>
    <row r="46" spans="1:25" s="42" customFormat="1" x14ac:dyDescent="0.25">
      <c r="A46" s="69">
        <v>34</v>
      </c>
      <c r="B46" s="70" t="s">
        <v>23</v>
      </c>
      <c r="C46" s="70"/>
      <c r="D46" s="70"/>
      <c r="E46" s="70"/>
      <c r="F46" s="70"/>
      <c r="G46" s="70"/>
      <c r="H46" s="70"/>
      <c r="I46" s="70"/>
      <c r="J46" s="71">
        <f t="shared" ref="J46:S46" si="18">SUM(J47)</f>
        <v>663</v>
      </c>
      <c r="K46" s="71">
        <f t="shared" si="18"/>
        <v>0</v>
      </c>
      <c r="L46" s="238">
        <f t="shared" si="18"/>
        <v>0</v>
      </c>
      <c r="M46" s="238"/>
      <c r="N46" s="238">
        <f t="shared" si="18"/>
        <v>0</v>
      </c>
      <c r="O46" s="238">
        <f t="shared" si="18"/>
        <v>0</v>
      </c>
      <c r="P46" s="239">
        <f t="shared" si="18"/>
        <v>0</v>
      </c>
      <c r="Q46" s="239">
        <f t="shared" si="18"/>
        <v>0</v>
      </c>
      <c r="R46" s="239">
        <f t="shared" si="18"/>
        <v>0</v>
      </c>
      <c r="S46" s="239">
        <f t="shared" si="18"/>
        <v>0</v>
      </c>
      <c r="T46" s="269"/>
      <c r="U46" s="269"/>
      <c r="Y46" s="239">
        <f>BazaZaUpit[[#This Row],[IZVORNI           Plan za 2023. EUR]]-BazaZaUpit[[#This Row],[IZVORNI / TEKUĆI                           Plan za 2023.]]</f>
        <v>0</v>
      </c>
    </row>
    <row r="47" spans="1:25" s="42" customFormat="1" x14ac:dyDescent="0.25">
      <c r="A47" s="69">
        <v>343</v>
      </c>
      <c r="B47" s="70" t="s">
        <v>22</v>
      </c>
      <c r="C47" s="70"/>
      <c r="D47" s="70"/>
      <c r="E47" s="70"/>
      <c r="F47" s="70"/>
      <c r="G47" s="70"/>
      <c r="H47" s="70"/>
      <c r="I47" s="70"/>
      <c r="J47" s="71">
        <f t="shared" ref="J47:O47" si="19">SUM(J48:J49)</f>
        <v>663</v>
      </c>
      <c r="K47" s="71">
        <f t="shared" si="19"/>
        <v>0</v>
      </c>
      <c r="L47" s="238">
        <f t="shared" si="19"/>
        <v>0</v>
      </c>
      <c r="M47" s="238"/>
      <c r="N47" s="238">
        <f t="shared" si="19"/>
        <v>0</v>
      </c>
      <c r="O47" s="238">
        <f t="shared" si="19"/>
        <v>0</v>
      </c>
      <c r="P47" s="239">
        <f t="shared" ref="P47:S47" si="20">SUM(P48:P49)</f>
        <v>0</v>
      </c>
      <c r="Q47" s="239">
        <f t="shared" si="20"/>
        <v>0</v>
      </c>
      <c r="R47" s="239">
        <f t="shared" si="20"/>
        <v>0</v>
      </c>
      <c r="S47" s="239">
        <f t="shared" si="20"/>
        <v>0</v>
      </c>
      <c r="T47" s="269"/>
      <c r="U47" s="269"/>
      <c r="Y47" s="239">
        <f>BazaZaUpit[[#This Row],[IZVORNI           Plan za 2023. EUR]]-BazaZaUpit[[#This Row],[IZVORNI / TEKUĆI                           Plan za 2023.]]</f>
        <v>0</v>
      </c>
    </row>
    <row r="48" spans="1:25" x14ac:dyDescent="0.25">
      <c r="A48" s="10">
        <v>3431</v>
      </c>
      <c r="B48" s="5" t="s">
        <v>55</v>
      </c>
      <c r="C48" s="5"/>
      <c r="D48" s="5"/>
      <c r="E48" s="5"/>
      <c r="F48" s="5"/>
      <c r="G48" s="5"/>
      <c r="H48" s="5"/>
      <c r="I48" s="5"/>
      <c r="J48" s="6">
        <v>398</v>
      </c>
      <c r="K48" s="6"/>
      <c r="L48" s="242">
        <v>0</v>
      </c>
      <c r="M48" s="242"/>
      <c r="N48" s="242"/>
      <c r="O48" s="242"/>
      <c r="P48" s="243"/>
      <c r="Q48" s="244"/>
      <c r="R48" s="245"/>
      <c r="S48" s="244"/>
      <c r="T48" s="270"/>
      <c r="U48" s="270"/>
      <c r="Y48" s="244">
        <f>BazaZaUpit[[#This Row],[IZVORNI           Plan za 2023. EUR]]-BazaZaUpit[[#This Row],[IZVORNI / TEKUĆI                           Plan za 2023.]]</f>
        <v>0</v>
      </c>
    </row>
    <row r="49" spans="1:25" ht="24" x14ac:dyDescent="0.25">
      <c r="A49" s="10">
        <v>3432</v>
      </c>
      <c r="B49" s="5" t="s">
        <v>107</v>
      </c>
      <c r="C49" s="5"/>
      <c r="D49" s="5"/>
      <c r="E49" s="5"/>
      <c r="F49" s="5"/>
      <c r="G49" s="5"/>
      <c r="H49" s="5"/>
      <c r="I49" s="5"/>
      <c r="J49" s="6">
        <v>265</v>
      </c>
      <c r="K49" s="6"/>
      <c r="L49" s="242">
        <v>0</v>
      </c>
      <c r="M49" s="242"/>
      <c r="N49" s="242"/>
      <c r="O49" s="242"/>
      <c r="P49" s="243"/>
      <c r="Q49" s="244"/>
      <c r="R49" s="245"/>
      <c r="S49" s="244"/>
      <c r="T49" s="270"/>
      <c r="U49" s="270"/>
      <c r="Y49" s="244">
        <f>BazaZaUpit[[#This Row],[IZVORNI           Plan za 2023. EUR]]-BazaZaUpit[[#This Row],[IZVORNI / TEKUĆI                           Plan za 2023.]]</f>
        <v>0</v>
      </c>
    </row>
    <row r="50" spans="1:25" s="42" customFormat="1" ht="24" x14ac:dyDescent="0.25">
      <c r="A50" s="69">
        <v>37</v>
      </c>
      <c r="B50" s="70" t="s">
        <v>109</v>
      </c>
      <c r="C50" s="70"/>
      <c r="D50" s="70"/>
      <c r="E50" s="70"/>
      <c r="F50" s="70"/>
      <c r="G50" s="70"/>
      <c r="H50" s="70"/>
      <c r="I50" s="70"/>
      <c r="J50" s="71">
        <f t="shared" ref="J50:S51" si="21">SUM(J51)</f>
        <v>13272</v>
      </c>
      <c r="K50" s="71">
        <f t="shared" si="21"/>
        <v>3102.4</v>
      </c>
      <c r="L50" s="238">
        <f t="shared" si="21"/>
        <v>10618</v>
      </c>
      <c r="M50" s="238"/>
      <c r="N50" s="238">
        <f t="shared" si="21"/>
        <v>11000</v>
      </c>
      <c r="O50" s="238">
        <f t="shared" si="21"/>
        <v>11000</v>
      </c>
      <c r="P50" s="239">
        <f t="shared" si="21"/>
        <v>11000</v>
      </c>
      <c r="Q50" s="239">
        <f t="shared" si="21"/>
        <v>398.17</v>
      </c>
      <c r="R50" s="239">
        <f t="shared" si="21"/>
        <v>10618</v>
      </c>
      <c r="S50" s="239">
        <f t="shared" si="21"/>
        <v>0</v>
      </c>
      <c r="T50" s="269"/>
      <c r="U50" s="269"/>
      <c r="Y50" s="239">
        <f>BazaZaUpit[[#This Row],[IZVORNI           Plan za 2023. EUR]]-BazaZaUpit[[#This Row],[IZVORNI / TEKUĆI                           Plan za 2023.]]</f>
        <v>0</v>
      </c>
    </row>
    <row r="51" spans="1:25" s="42" customFormat="1" x14ac:dyDescent="0.25">
      <c r="A51" s="69">
        <v>372</v>
      </c>
      <c r="B51" s="70" t="s">
        <v>24</v>
      </c>
      <c r="C51" s="70"/>
      <c r="D51" s="70"/>
      <c r="E51" s="70"/>
      <c r="F51" s="70"/>
      <c r="G51" s="70"/>
      <c r="H51" s="70"/>
      <c r="I51" s="70"/>
      <c r="J51" s="71">
        <f t="shared" si="21"/>
        <v>13272</v>
      </c>
      <c r="K51" s="71">
        <f t="shared" si="21"/>
        <v>3102.4</v>
      </c>
      <c r="L51" s="238">
        <f t="shared" si="21"/>
        <v>10618</v>
      </c>
      <c r="M51" s="238"/>
      <c r="N51" s="238">
        <f t="shared" si="21"/>
        <v>11000</v>
      </c>
      <c r="O51" s="238">
        <f t="shared" si="21"/>
        <v>11000</v>
      </c>
      <c r="P51" s="239">
        <f t="shared" si="21"/>
        <v>11000</v>
      </c>
      <c r="Q51" s="239">
        <f t="shared" si="21"/>
        <v>398.17</v>
      </c>
      <c r="R51" s="239">
        <f t="shared" si="21"/>
        <v>10618</v>
      </c>
      <c r="S51" s="239">
        <f t="shared" si="21"/>
        <v>0</v>
      </c>
      <c r="T51" s="269"/>
      <c r="U51" s="269"/>
      <c r="Y51" s="239">
        <f>BazaZaUpit[[#This Row],[IZVORNI           Plan za 2023. EUR]]-BazaZaUpit[[#This Row],[IZVORNI / TEKUĆI                           Plan za 2023.]]</f>
        <v>0</v>
      </c>
    </row>
    <row r="52" spans="1:25" x14ac:dyDescent="0.25">
      <c r="A52" s="10">
        <v>3721</v>
      </c>
      <c r="B52" s="5" t="s">
        <v>108</v>
      </c>
      <c r="C52" s="5"/>
      <c r="D52" s="5"/>
      <c r="E52" s="5"/>
      <c r="F52" s="5"/>
      <c r="G52" s="5"/>
      <c r="H52" s="5"/>
      <c r="I52" s="5"/>
      <c r="J52" s="6">
        <v>13272</v>
      </c>
      <c r="K52" s="6">
        <v>3102.4</v>
      </c>
      <c r="L52" s="242">
        <v>10618</v>
      </c>
      <c r="M52" s="242"/>
      <c r="N52" s="242">
        <v>11000</v>
      </c>
      <c r="O52" s="242">
        <v>11000</v>
      </c>
      <c r="P52" s="243">
        <v>11000</v>
      </c>
      <c r="Q52" s="244">
        <v>398.17</v>
      </c>
      <c r="R52" s="245">
        <v>10618</v>
      </c>
      <c r="S52" s="244"/>
      <c r="T52" s="270"/>
      <c r="U52" s="270"/>
      <c r="Y52" s="244">
        <f>BazaZaUpit[[#This Row],[IZVORNI           Plan za 2023. EUR]]-BazaZaUpit[[#This Row],[IZVORNI / TEKUĆI                           Plan za 2023.]]</f>
        <v>0</v>
      </c>
    </row>
    <row r="53" spans="1:25" x14ac:dyDescent="0.25">
      <c r="A53" s="2" t="s">
        <v>30</v>
      </c>
      <c r="B53" s="3" t="s">
        <v>35</v>
      </c>
      <c r="C53" s="3" t="s">
        <v>145</v>
      </c>
      <c r="D53" s="3" t="s">
        <v>120</v>
      </c>
      <c r="E53" s="3" t="s">
        <v>121</v>
      </c>
      <c r="F53" s="3" t="s">
        <v>295</v>
      </c>
      <c r="G53" s="3" t="s">
        <v>297</v>
      </c>
      <c r="H53" s="3"/>
      <c r="I53" s="3"/>
      <c r="J53" s="8">
        <f>J54</f>
        <v>632267</v>
      </c>
      <c r="K53" s="8">
        <f t="shared" ref="K53:S53" si="22">K54</f>
        <v>248366.66</v>
      </c>
      <c r="L53" s="248">
        <f t="shared" si="22"/>
        <v>2758741</v>
      </c>
      <c r="M53" s="248">
        <f t="shared" si="22"/>
        <v>0</v>
      </c>
      <c r="N53" s="248">
        <f t="shared" si="22"/>
        <v>7121522</v>
      </c>
      <c r="O53" s="248">
        <f t="shared" si="22"/>
        <v>252150</v>
      </c>
      <c r="P53" s="248">
        <f t="shared" si="22"/>
        <v>6850</v>
      </c>
      <c r="Q53" s="248">
        <f t="shared" si="22"/>
        <v>46992.829999999994</v>
      </c>
      <c r="R53" s="248">
        <f t="shared" si="22"/>
        <v>2758741</v>
      </c>
      <c r="S53" s="248">
        <f t="shared" si="22"/>
        <v>71856.2</v>
      </c>
      <c r="T53" s="271">
        <f>BazaZaUpit[[#This Row],[Izvršenje 01.01.-30.06.2023.]]/BazaZaUpit[[#This Row],[Izvršenje 01.01.-30.06.2022.]]*100</f>
        <v>152.90885864928759</v>
      </c>
      <c r="U53" s="271">
        <f>BazaZaUpit[[#This Row],[Izvršenje 01.01.-30.06.2023.]]/BazaZaUpit[[#This Row],[IZVORNI / TEKUĆI                           Plan za 2023.]]*100</f>
        <v>2.6046736536702793</v>
      </c>
      <c r="Y53" s="248">
        <f>BazaZaUpit[[#This Row],[IZVORNI           Plan za 2023. EUR]]-BazaZaUpit[[#This Row],[IZVORNI / TEKUĆI                           Plan za 2023.]]</f>
        <v>0</v>
      </c>
    </row>
    <row r="54" spans="1:25" x14ac:dyDescent="0.25">
      <c r="A54" s="66">
        <v>4</v>
      </c>
      <c r="B54" s="67" t="s">
        <v>112</v>
      </c>
      <c r="C54" s="67"/>
      <c r="D54" s="67"/>
      <c r="E54" s="67"/>
      <c r="F54" s="67"/>
      <c r="G54" s="67"/>
      <c r="H54" s="67"/>
      <c r="I54" s="67"/>
      <c r="J54" s="68">
        <f t="shared" ref="J54:O54" si="23">SUM(J55+J60)</f>
        <v>632267</v>
      </c>
      <c r="K54" s="68">
        <f t="shared" si="23"/>
        <v>248366.66</v>
      </c>
      <c r="L54" s="236">
        <f t="shared" si="23"/>
        <v>2758741</v>
      </c>
      <c r="M54" s="236"/>
      <c r="N54" s="236">
        <f t="shared" si="23"/>
        <v>7121522</v>
      </c>
      <c r="O54" s="236">
        <f t="shared" si="23"/>
        <v>252150</v>
      </c>
      <c r="P54" s="237">
        <f t="shared" ref="P54:S54" si="24">SUM(P55+P60)</f>
        <v>6850</v>
      </c>
      <c r="Q54" s="237">
        <f>SUM(Q55+Q60)</f>
        <v>46992.829999999994</v>
      </c>
      <c r="R54" s="237">
        <f t="shared" si="24"/>
        <v>2758741</v>
      </c>
      <c r="S54" s="237">
        <f t="shared" si="24"/>
        <v>71856.2</v>
      </c>
      <c r="T54" s="269">
        <f>BazaZaUpit[[#This Row],[Izvršenje 01.01.-30.06.2023.]]/BazaZaUpit[[#This Row],[Izvršenje 01.01.-30.06.2022.]]*100</f>
        <v>152.90885864928759</v>
      </c>
      <c r="U54" s="269">
        <f>BazaZaUpit[[#This Row],[Izvršenje 01.01.-30.06.2023.]]/BazaZaUpit[[#This Row],[IZVORNI / TEKUĆI                           Plan za 2023.]]*100</f>
        <v>2.6046736536702793</v>
      </c>
      <c r="Y54" s="237">
        <f>BazaZaUpit[[#This Row],[IZVORNI           Plan za 2023. EUR]]-BazaZaUpit[[#This Row],[IZVORNI / TEKUĆI                           Plan za 2023.]]</f>
        <v>0</v>
      </c>
    </row>
    <row r="55" spans="1:25" s="42" customFormat="1" x14ac:dyDescent="0.25">
      <c r="A55" s="69">
        <v>42</v>
      </c>
      <c r="B55" s="70" t="s">
        <v>26</v>
      </c>
      <c r="C55" s="70"/>
      <c r="D55" s="70"/>
      <c r="E55" s="70"/>
      <c r="F55" s="70"/>
      <c r="G55" s="70"/>
      <c r="H55" s="70"/>
      <c r="I55" s="70"/>
      <c r="J55" s="71">
        <f t="shared" ref="J55:S55" si="25">SUM(J56)</f>
        <v>35835</v>
      </c>
      <c r="K55" s="71">
        <f t="shared" si="25"/>
        <v>35723.69</v>
      </c>
      <c r="L55" s="238">
        <f t="shared" si="25"/>
        <v>37923</v>
      </c>
      <c r="M55" s="238"/>
      <c r="N55" s="238">
        <f t="shared" si="25"/>
        <v>488022</v>
      </c>
      <c r="O55" s="238">
        <f t="shared" si="25"/>
        <v>252150</v>
      </c>
      <c r="P55" s="239">
        <f t="shared" si="25"/>
        <v>6850</v>
      </c>
      <c r="Q55" s="239">
        <f t="shared" si="25"/>
        <v>11724.88</v>
      </c>
      <c r="R55" s="239">
        <f t="shared" si="25"/>
        <v>37923</v>
      </c>
      <c r="S55" s="239">
        <f t="shared" si="25"/>
        <v>9726.18</v>
      </c>
      <c r="T55" s="269">
        <f>BazaZaUpit[[#This Row],[Izvršenje 01.01.-30.06.2023.]]/BazaZaUpit[[#This Row],[Izvršenje 01.01.-30.06.2022.]]*100</f>
        <v>82.95334365895431</v>
      </c>
      <c r="U55" s="269">
        <f>BazaZaUpit[[#This Row],[Izvršenje 01.01.-30.06.2023.]]/BazaZaUpit[[#This Row],[IZVORNI / TEKUĆI                           Plan za 2023.]]*100</f>
        <v>25.64717981172376</v>
      </c>
      <c r="Y55" s="239">
        <f>BazaZaUpit[[#This Row],[IZVORNI           Plan za 2023. EUR]]-BazaZaUpit[[#This Row],[IZVORNI / TEKUĆI                           Plan za 2023.]]</f>
        <v>0</v>
      </c>
    </row>
    <row r="56" spans="1:25" s="42" customFormat="1" x14ac:dyDescent="0.25">
      <c r="A56" s="69">
        <v>422</v>
      </c>
      <c r="B56" s="70" t="s">
        <v>25</v>
      </c>
      <c r="C56" s="70"/>
      <c r="D56" s="70"/>
      <c r="E56" s="70"/>
      <c r="F56" s="70"/>
      <c r="G56" s="70"/>
      <c r="H56" s="70"/>
      <c r="I56" s="70"/>
      <c r="J56" s="71">
        <f t="shared" ref="J56:O56" si="26">SUM(J57:J59)</f>
        <v>35835</v>
      </c>
      <c r="K56" s="71">
        <f t="shared" si="26"/>
        <v>35723.69</v>
      </c>
      <c r="L56" s="238">
        <f t="shared" si="26"/>
        <v>37923</v>
      </c>
      <c r="M56" s="238"/>
      <c r="N56" s="238">
        <f t="shared" si="26"/>
        <v>488022</v>
      </c>
      <c r="O56" s="238">
        <f t="shared" si="26"/>
        <v>252150</v>
      </c>
      <c r="P56" s="239">
        <f t="shared" ref="P56:S56" si="27">SUM(P57:P59)</f>
        <v>6850</v>
      </c>
      <c r="Q56" s="239">
        <f t="shared" si="27"/>
        <v>11724.88</v>
      </c>
      <c r="R56" s="239">
        <f t="shared" si="27"/>
        <v>37923</v>
      </c>
      <c r="S56" s="239">
        <f t="shared" si="27"/>
        <v>9726.18</v>
      </c>
      <c r="T56" s="269">
        <f>BazaZaUpit[[#This Row],[Izvršenje 01.01.-30.06.2023.]]/BazaZaUpit[[#This Row],[Izvršenje 01.01.-30.06.2022.]]*100</f>
        <v>82.95334365895431</v>
      </c>
      <c r="U56" s="269">
        <f>BazaZaUpit[[#This Row],[Izvršenje 01.01.-30.06.2023.]]/BazaZaUpit[[#This Row],[IZVORNI / TEKUĆI                           Plan za 2023.]]*100</f>
        <v>25.64717981172376</v>
      </c>
      <c r="Y56" s="239">
        <f>BazaZaUpit[[#This Row],[IZVORNI           Plan za 2023. EUR]]-BazaZaUpit[[#This Row],[IZVORNI / TEKUĆI                           Plan za 2023.]]</f>
        <v>0</v>
      </c>
    </row>
    <row r="57" spans="1:25" x14ac:dyDescent="0.25">
      <c r="A57" s="10">
        <v>4221</v>
      </c>
      <c r="B57" s="5" t="s">
        <v>56</v>
      </c>
      <c r="C57" s="5"/>
      <c r="D57" s="5"/>
      <c r="E57" s="5"/>
      <c r="F57" s="5"/>
      <c r="G57" s="5"/>
      <c r="H57" s="5"/>
      <c r="I57" s="5"/>
      <c r="J57" s="6">
        <v>19908</v>
      </c>
      <c r="K57" s="6">
        <v>22983.22</v>
      </c>
      <c r="L57" s="242">
        <v>9542</v>
      </c>
      <c r="M57" s="242"/>
      <c r="N57" s="242">
        <v>413022</v>
      </c>
      <c r="O57" s="242">
        <v>252150</v>
      </c>
      <c r="P57" s="243">
        <v>850</v>
      </c>
      <c r="Q57" s="244">
        <v>3311.25</v>
      </c>
      <c r="R57" s="245">
        <v>9542</v>
      </c>
      <c r="S57" s="244">
        <v>9527.1</v>
      </c>
      <c r="T57" s="270">
        <f>BazaZaUpit[[#This Row],[Izvršenje 01.01.-30.06.2023.]]/BazaZaUpit[[#This Row],[Izvršenje 01.01.-30.06.2022.]]*100</f>
        <v>287.71913929784824</v>
      </c>
      <c r="U57" s="270">
        <f>BazaZaUpit[[#This Row],[Izvršenje 01.01.-30.06.2023.]]/BazaZaUpit[[#This Row],[IZVORNI / TEKUĆI                           Plan za 2023.]]*100</f>
        <v>99.843848249842807</v>
      </c>
      <c r="Y57" s="244">
        <f>BazaZaUpit[[#This Row],[IZVORNI           Plan za 2023. EUR]]-BazaZaUpit[[#This Row],[IZVORNI / TEKUĆI                           Plan za 2023.]]</f>
        <v>0</v>
      </c>
    </row>
    <row r="58" spans="1:25" x14ac:dyDescent="0.25">
      <c r="A58" s="10">
        <v>4222</v>
      </c>
      <c r="B58" s="5" t="s">
        <v>57</v>
      </c>
      <c r="C58" s="5"/>
      <c r="D58" s="5"/>
      <c r="E58" s="5"/>
      <c r="F58" s="5"/>
      <c r="G58" s="5"/>
      <c r="H58" s="5"/>
      <c r="I58" s="5"/>
      <c r="J58" s="6">
        <v>6636</v>
      </c>
      <c r="K58" s="6">
        <v>4147.8</v>
      </c>
      <c r="L58" s="242">
        <v>6636</v>
      </c>
      <c r="M58" s="242"/>
      <c r="N58" s="242"/>
      <c r="O58" s="242"/>
      <c r="P58" s="243">
        <v>6000</v>
      </c>
      <c r="Q58" s="244"/>
      <c r="R58" s="245">
        <v>6636</v>
      </c>
      <c r="S58" s="244"/>
      <c r="T58" s="270"/>
      <c r="U58" s="270"/>
      <c r="Y58" s="244">
        <f>BazaZaUpit[[#This Row],[IZVORNI           Plan za 2023. EUR]]-BazaZaUpit[[#This Row],[IZVORNI / TEKUĆI                           Plan za 2023.]]</f>
        <v>0</v>
      </c>
    </row>
    <row r="59" spans="1:25" x14ac:dyDescent="0.25">
      <c r="A59" s="10">
        <v>4223</v>
      </c>
      <c r="B59" s="5" t="s">
        <v>58</v>
      </c>
      <c r="C59" s="5"/>
      <c r="D59" s="5"/>
      <c r="E59" s="5"/>
      <c r="F59" s="5"/>
      <c r="G59" s="5"/>
      <c r="H59" s="5"/>
      <c r="I59" s="5"/>
      <c r="J59" s="6">
        <v>9291</v>
      </c>
      <c r="K59" s="6">
        <v>8592.67</v>
      </c>
      <c r="L59" s="242">
        <v>21745</v>
      </c>
      <c r="M59" s="242"/>
      <c r="N59" s="246">
        <v>75000</v>
      </c>
      <c r="O59" s="246"/>
      <c r="P59" s="247"/>
      <c r="Q59" s="244">
        <v>8413.6299999999992</v>
      </c>
      <c r="R59" s="245">
        <v>21745</v>
      </c>
      <c r="S59" s="244">
        <v>199.08</v>
      </c>
      <c r="T59" s="270">
        <f>BazaZaUpit[[#This Row],[Izvršenje 01.01.-30.06.2023.]]/BazaZaUpit[[#This Row],[Izvršenje 01.01.-30.06.2022.]]*100</f>
        <v>2.3661606227038749</v>
      </c>
      <c r="U59" s="270">
        <f>BazaZaUpit[[#This Row],[Izvršenje 01.01.-30.06.2023.]]/BazaZaUpit[[#This Row],[IZVORNI / TEKUĆI                           Plan za 2023.]]*100</f>
        <v>0.91552080938146707</v>
      </c>
      <c r="Y59" s="244">
        <f>BazaZaUpit[[#This Row],[IZVORNI           Plan za 2023. EUR]]-BazaZaUpit[[#This Row],[IZVORNI / TEKUĆI                           Plan za 2023.]]</f>
        <v>0</v>
      </c>
    </row>
    <row r="60" spans="1:25" s="42" customFormat="1" x14ac:dyDescent="0.25">
      <c r="A60" s="69">
        <v>45</v>
      </c>
      <c r="B60" s="70" t="s">
        <v>100</v>
      </c>
      <c r="C60" s="70"/>
      <c r="D60" s="70"/>
      <c r="E60" s="70"/>
      <c r="F60" s="70"/>
      <c r="G60" s="70"/>
      <c r="H60" s="70"/>
      <c r="I60" s="70"/>
      <c r="J60" s="71">
        <f t="shared" ref="J60:S61" si="28">SUM(J61)</f>
        <v>596432</v>
      </c>
      <c r="K60" s="71">
        <f t="shared" si="28"/>
        <v>212642.97</v>
      </c>
      <c r="L60" s="238">
        <f t="shared" si="28"/>
        <v>2720818</v>
      </c>
      <c r="M60" s="238"/>
      <c r="N60" s="238">
        <f t="shared" si="28"/>
        <v>6633500</v>
      </c>
      <c r="O60" s="238">
        <f t="shared" si="28"/>
        <v>0</v>
      </c>
      <c r="P60" s="239">
        <f t="shared" si="28"/>
        <v>0</v>
      </c>
      <c r="Q60" s="239">
        <f t="shared" si="28"/>
        <v>35267.949999999997</v>
      </c>
      <c r="R60" s="239">
        <f t="shared" si="28"/>
        <v>2720818</v>
      </c>
      <c r="S60" s="239">
        <f t="shared" si="28"/>
        <v>62130.02</v>
      </c>
      <c r="T60" s="269">
        <f>BazaZaUpit[[#This Row],[Izvršenje 01.01.-30.06.2023.]]/BazaZaUpit[[#This Row],[Izvršenje 01.01.-30.06.2022.]]*100</f>
        <v>176.16566882963144</v>
      </c>
      <c r="U60" s="269">
        <f>BazaZaUpit[[#This Row],[Izvršenje 01.01.-30.06.2023.]]/BazaZaUpit[[#This Row],[IZVORNI / TEKUĆI                           Plan za 2023.]]*100</f>
        <v>2.2835051811624298</v>
      </c>
      <c r="Y60" s="239">
        <f>BazaZaUpit[[#This Row],[IZVORNI           Plan za 2023. EUR]]-BazaZaUpit[[#This Row],[IZVORNI / TEKUĆI                           Plan za 2023.]]</f>
        <v>0</v>
      </c>
    </row>
    <row r="61" spans="1:25" s="42" customFormat="1" x14ac:dyDescent="0.25">
      <c r="A61" s="69">
        <v>451</v>
      </c>
      <c r="B61" s="70" t="s">
        <v>69</v>
      </c>
      <c r="C61" s="70"/>
      <c r="D61" s="70"/>
      <c r="E61" s="70"/>
      <c r="F61" s="70"/>
      <c r="G61" s="70"/>
      <c r="H61" s="70"/>
      <c r="I61" s="70"/>
      <c r="J61" s="71">
        <f t="shared" si="28"/>
        <v>596432</v>
      </c>
      <c r="K61" s="71">
        <f t="shared" si="28"/>
        <v>212642.97</v>
      </c>
      <c r="L61" s="238">
        <f t="shared" si="28"/>
        <v>2720818</v>
      </c>
      <c r="M61" s="238"/>
      <c r="N61" s="238">
        <f t="shared" si="28"/>
        <v>6633500</v>
      </c>
      <c r="O61" s="238">
        <f t="shared" si="28"/>
        <v>0</v>
      </c>
      <c r="P61" s="239">
        <f t="shared" si="28"/>
        <v>0</v>
      </c>
      <c r="Q61" s="239">
        <f t="shared" si="28"/>
        <v>35267.949999999997</v>
      </c>
      <c r="R61" s="239">
        <f t="shared" si="28"/>
        <v>2720818</v>
      </c>
      <c r="S61" s="239">
        <f t="shared" si="28"/>
        <v>62130.02</v>
      </c>
      <c r="T61" s="269">
        <f>BazaZaUpit[[#This Row],[Izvršenje 01.01.-30.06.2023.]]/BazaZaUpit[[#This Row],[Izvršenje 01.01.-30.06.2022.]]*100</f>
        <v>176.16566882963144</v>
      </c>
      <c r="U61" s="269">
        <f>BazaZaUpit[[#This Row],[Izvršenje 01.01.-30.06.2023.]]/BazaZaUpit[[#This Row],[IZVORNI / TEKUĆI                           Plan za 2023.]]*100</f>
        <v>2.2835051811624298</v>
      </c>
      <c r="Y61" s="239">
        <f>BazaZaUpit[[#This Row],[IZVORNI           Plan za 2023. EUR]]-BazaZaUpit[[#This Row],[IZVORNI / TEKUĆI                           Plan za 2023.]]</f>
        <v>0</v>
      </c>
    </row>
    <row r="62" spans="1:25" s="42" customFormat="1" x14ac:dyDescent="0.25">
      <c r="A62" s="10">
        <v>4511</v>
      </c>
      <c r="B62" s="5" t="s">
        <v>69</v>
      </c>
      <c r="C62" s="5"/>
      <c r="D62" s="5"/>
      <c r="E62" s="5"/>
      <c r="F62" s="5"/>
      <c r="G62" s="5"/>
      <c r="H62" s="5"/>
      <c r="I62" s="5"/>
      <c r="J62" s="6">
        <v>596432</v>
      </c>
      <c r="K62" s="6">
        <v>212642.97</v>
      </c>
      <c r="L62" s="242">
        <v>2720818</v>
      </c>
      <c r="M62" s="242"/>
      <c r="N62" s="246">
        <v>6633500</v>
      </c>
      <c r="O62" s="246"/>
      <c r="P62" s="247"/>
      <c r="Q62" s="244">
        <v>35267.949999999997</v>
      </c>
      <c r="R62" s="245">
        <v>2720818</v>
      </c>
      <c r="S62" s="244">
        <v>62130.02</v>
      </c>
      <c r="T62" s="270">
        <f>BazaZaUpit[[#This Row],[Izvršenje 01.01.-30.06.2023.]]/BazaZaUpit[[#This Row],[Izvršenje 01.01.-30.06.2022.]]*100</f>
        <v>176.16566882963144</v>
      </c>
      <c r="U62" s="270">
        <f>BazaZaUpit[[#This Row],[Izvršenje 01.01.-30.06.2023.]]/BazaZaUpit[[#This Row],[IZVORNI / TEKUĆI                           Plan za 2023.]]*100</f>
        <v>2.2835051811624298</v>
      </c>
      <c r="Y62" s="244">
        <f>BazaZaUpit[[#This Row],[IZVORNI           Plan za 2023. EUR]]-BazaZaUpit[[#This Row],[IZVORNI / TEKUĆI                           Plan za 2023.]]</f>
        <v>0</v>
      </c>
    </row>
    <row r="63" spans="1:25" s="42" customFormat="1" ht="60" x14ac:dyDescent="0.25">
      <c r="A63" s="47" t="s">
        <v>31</v>
      </c>
      <c r="B63" s="18" t="s">
        <v>37</v>
      </c>
      <c r="C63" s="18" t="s">
        <v>146</v>
      </c>
      <c r="D63" s="18" t="s">
        <v>120</v>
      </c>
      <c r="E63" s="18" t="s">
        <v>122</v>
      </c>
      <c r="F63" s="18" t="s">
        <v>298</v>
      </c>
      <c r="G63" s="18" t="s">
        <v>299</v>
      </c>
      <c r="H63" s="18"/>
      <c r="I63" s="18"/>
      <c r="J63" s="19">
        <f>SUM(J64+J75)</f>
        <v>19756</v>
      </c>
      <c r="K63" s="19">
        <f>SUM(K64+K75)</f>
        <v>0</v>
      </c>
      <c r="L63" s="249">
        <f>SUM(L64+L75)</f>
        <v>190991</v>
      </c>
      <c r="M63" s="249">
        <f t="shared" ref="M63:S63" si="29">SUM(M64+M75)</f>
        <v>0</v>
      </c>
      <c r="N63" s="249">
        <f t="shared" si="29"/>
        <v>156612</v>
      </c>
      <c r="O63" s="249">
        <f t="shared" si="29"/>
        <v>0</v>
      </c>
      <c r="P63" s="249">
        <f t="shared" si="29"/>
        <v>0</v>
      </c>
      <c r="Q63" s="249">
        <f t="shared" si="29"/>
        <v>0</v>
      </c>
      <c r="R63" s="249">
        <f t="shared" si="29"/>
        <v>190991</v>
      </c>
      <c r="S63" s="249">
        <f t="shared" si="29"/>
        <v>4645.3</v>
      </c>
      <c r="T63" s="272"/>
      <c r="U63" s="272">
        <f>BazaZaUpit[[#This Row],[Izvršenje 01.01.-30.06.2023.]]/BazaZaUpit[[#This Row],[IZVORNI / TEKUĆI                           Plan za 2023.]]*100</f>
        <v>2.4322088475373187</v>
      </c>
      <c r="Y63" s="249">
        <f>BazaZaUpit[[#This Row],[IZVORNI           Plan za 2023. EUR]]-BazaZaUpit[[#This Row],[IZVORNI / TEKUĆI                           Plan za 2023.]]</f>
        <v>0</v>
      </c>
    </row>
    <row r="64" spans="1:25" s="42" customFormat="1" x14ac:dyDescent="0.25">
      <c r="A64" s="66">
        <v>3</v>
      </c>
      <c r="B64" s="67" t="s">
        <v>113</v>
      </c>
      <c r="C64" s="70"/>
      <c r="D64" s="70"/>
      <c r="E64" s="70"/>
      <c r="F64" s="70"/>
      <c r="G64" s="70"/>
      <c r="H64" s="70"/>
      <c r="I64" s="70"/>
      <c r="J64" s="71">
        <f>SUM(J65)</f>
        <v>19756</v>
      </c>
      <c r="K64" s="71">
        <f>SUM(K65)</f>
        <v>0</v>
      </c>
      <c r="L64" s="238">
        <f t="shared" ref="L64:S64" si="30">SUM(L65)</f>
        <v>184355</v>
      </c>
      <c r="M64" s="238">
        <f t="shared" si="30"/>
        <v>0</v>
      </c>
      <c r="N64" s="238">
        <f t="shared" si="30"/>
        <v>151612</v>
      </c>
      <c r="O64" s="238">
        <f t="shared" si="30"/>
        <v>0</v>
      </c>
      <c r="P64" s="238">
        <f t="shared" si="30"/>
        <v>0</v>
      </c>
      <c r="Q64" s="238">
        <f t="shared" si="30"/>
        <v>0</v>
      </c>
      <c r="R64" s="238">
        <f t="shared" si="30"/>
        <v>184355</v>
      </c>
      <c r="S64" s="238">
        <f t="shared" si="30"/>
        <v>4645.3</v>
      </c>
      <c r="T64" s="269"/>
      <c r="U64" s="269">
        <f>BazaZaUpit[[#This Row],[Izvršenje 01.01.-30.06.2023.]]/BazaZaUpit[[#This Row],[IZVORNI / TEKUĆI                           Plan za 2023.]]*100</f>
        <v>2.5197580754522524</v>
      </c>
      <c r="Y64" s="238">
        <f>BazaZaUpit[[#This Row],[IZVORNI           Plan za 2023. EUR]]-BazaZaUpit[[#This Row],[IZVORNI / TEKUĆI                           Plan za 2023.]]</f>
        <v>0</v>
      </c>
    </row>
    <row r="65" spans="1:25" s="42" customFormat="1" x14ac:dyDescent="0.25">
      <c r="A65" s="69">
        <v>32</v>
      </c>
      <c r="B65" s="70" t="s">
        <v>21</v>
      </c>
      <c r="C65" s="70"/>
      <c r="D65" s="70"/>
      <c r="E65" s="70"/>
      <c r="F65" s="70"/>
      <c r="G65" s="70"/>
      <c r="H65" s="70"/>
      <c r="I65" s="70"/>
      <c r="J65" s="71">
        <f>SUM(J66+J68+J70+J73)</f>
        <v>19756</v>
      </c>
      <c r="K65" s="71">
        <f>SUM(K66+K68+K70+K73)</f>
        <v>0</v>
      </c>
      <c r="L65" s="238">
        <f t="shared" ref="L65:O65" si="31">SUM(L66+L68+L70+L73)</f>
        <v>184355</v>
      </c>
      <c r="M65" s="238"/>
      <c r="N65" s="238">
        <f>SUM(N66+N68+N70+N73)</f>
        <v>151612</v>
      </c>
      <c r="O65" s="238">
        <f t="shared" si="31"/>
        <v>0</v>
      </c>
      <c r="P65" s="239">
        <f t="shared" ref="P65:S65" si="32">SUM(P66+P68+P70+P73)</f>
        <v>0</v>
      </c>
      <c r="Q65" s="239">
        <f t="shared" si="32"/>
        <v>0</v>
      </c>
      <c r="R65" s="239">
        <f t="shared" si="32"/>
        <v>184355</v>
      </c>
      <c r="S65" s="239">
        <f t="shared" si="32"/>
        <v>4645.3</v>
      </c>
      <c r="T65" s="269"/>
      <c r="U65" s="269">
        <f>BazaZaUpit[[#This Row],[Izvršenje 01.01.-30.06.2023.]]/BazaZaUpit[[#This Row],[IZVORNI / TEKUĆI                           Plan za 2023.]]*100</f>
        <v>2.5197580754522524</v>
      </c>
      <c r="Y65" s="239">
        <f>BazaZaUpit[[#This Row],[IZVORNI           Plan za 2023. EUR]]-BazaZaUpit[[#This Row],[IZVORNI / TEKUĆI                           Plan za 2023.]]</f>
        <v>0</v>
      </c>
    </row>
    <row r="66" spans="1:25" s="48" customFormat="1" x14ac:dyDescent="0.25">
      <c r="A66" s="69">
        <v>321</v>
      </c>
      <c r="B66" s="70" t="s">
        <v>13</v>
      </c>
      <c r="C66" s="70"/>
      <c r="D66" s="70"/>
      <c r="E66" s="70"/>
      <c r="F66" s="70"/>
      <c r="G66" s="70"/>
      <c r="H66" s="70"/>
      <c r="I66" s="70"/>
      <c r="J66" s="71">
        <f>SUM(J67)</f>
        <v>7811</v>
      </c>
      <c r="K66" s="71">
        <f>SUM(K67)</f>
        <v>0</v>
      </c>
      <c r="L66" s="240">
        <f>SUM(L67)</f>
        <v>127083</v>
      </c>
      <c r="M66" s="240">
        <f t="shared" ref="M66:S66" si="33">SUM(M67)</f>
        <v>0</v>
      </c>
      <c r="N66" s="240">
        <f t="shared" si="33"/>
        <v>100412</v>
      </c>
      <c r="O66" s="240">
        <f t="shared" si="33"/>
        <v>0</v>
      </c>
      <c r="P66" s="240">
        <f t="shared" si="33"/>
        <v>0</v>
      </c>
      <c r="Q66" s="240">
        <f t="shared" si="33"/>
        <v>0</v>
      </c>
      <c r="R66" s="240">
        <f t="shared" si="33"/>
        <v>127083</v>
      </c>
      <c r="S66" s="240">
        <f t="shared" si="33"/>
        <v>0</v>
      </c>
      <c r="T66" s="269"/>
      <c r="U66" s="269"/>
      <c r="Y66" s="240">
        <f>BazaZaUpit[[#This Row],[IZVORNI           Plan za 2023. EUR]]-BazaZaUpit[[#This Row],[IZVORNI / TEKUĆI                           Plan za 2023.]]</f>
        <v>0</v>
      </c>
    </row>
    <row r="67" spans="1:25" s="49" customFormat="1" x14ac:dyDescent="0.25">
      <c r="A67" s="46">
        <v>3211</v>
      </c>
      <c r="B67" s="9" t="s">
        <v>12</v>
      </c>
      <c r="C67" s="9"/>
      <c r="D67" s="9"/>
      <c r="E67" s="9"/>
      <c r="F67" s="9"/>
      <c r="G67" s="9"/>
      <c r="H67" s="9"/>
      <c r="I67" s="9"/>
      <c r="J67" s="6">
        <v>7811</v>
      </c>
      <c r="K67" s="6"/>
      <c r="L67" s="242">
        <f>21083+106000</f>
        <v>127083</v>
      </c>
      <c r="M67" s="242"/>
      <c r="N67" s="242">
        <v>100412</v>
      </c>
      <c r="O67" s="242">
        <v>0</v>
      </c>
      <c r="P67" s="243">
        <v>0</v>
      </c>
      <c r="Q67" s="250"/>
      <c r="R67" s="251">
        <v>127083</v>
      </c>
      <c r="S67" s="250"/>
      <c r="T67" s="273"/>
      <c r="U67" s="273"/>
      <c r="Y67" s="250">
        <f>BazaZaUpit[[#This Row],[IZVORNI           Plan za 2023. EUR]]-BazaZaUpit[[#This Row],[IZVORNI / TEKUĆI                           Plan za 2023.]]</f>
        <v>0</v>
      </c>
    </row>
    <row r="68" spans="1:25" s="42" customFormat="1" x14ac:dyDescent="0.25">
      <c r="A68" s="69">
        <v>322</v>
      </c>
      <c r="B68" s="70" t="s">
        <v>15</v>
      </c>
      <c r="C68" s="70"/>
      <c r="D68" s="70"/>
      <c r="E68" s="70"/>
      <c r="F68" s="70"/>
      <c r="G68" s="70"/>
      <c r="H68" s="70"/>
      <c r="I68" s="70"/>
      <c r="J68" s="71">
        <f t="shared" ref="J68:S68" si="34">SUM(J69)</f>
        <v>5309</v>
      </c>
      <c r="K68" s="71">
        <f t="shared" si="34"/>
        <v>0</v>
      </c>
      <c r="L68" s="240">
        <f t="shared" si="34"/>
        <v>0</v>
      </c>
      <c r="M68" s="240"/>
      <c r="N68" s="240">
        <f t="shared" si="34"/>
        <v>0</v>
      </c>
      <c r="O68" s="240">
        <f t="shared" si="34"/>
        <v>0</v>
      </c>
      <c r="P68" s="241">
        <f t="shared" si="34"/>
        <v>0</v>
      </c>
      <c r="Q68" s="241">
        <f t="shared" si="34"/>
        <v>0</v>
      </c>
      <c r="R68" s="241">
        <f t="shared" si="34"/>
        <v>0</v>
      </c>
      <c r="S68" s="241">
        <f t="shared" si="34"/>
        <v>0</v>
      </c>
      <c r="T68" s="269"/>
      <c r="U68" s="269"/>
      <c r="Y68" s="241">
        <f>BazaZaUpit[[#This Row],[IZVORNI           Plan za 2023. EUR]]-BazaZaUpit[[#This Row],[IZVORNI / TEKUĆI                           Plan za 2023.]]</f>
        <v>0</v>
      </c>
    </row>
    <row r="69" spans="1:25" s="42" customFormat="1" x14ac:dyDescent="0.25">
      <c r="A69" s="46">
        <v>3222</v>
      </c>
      <c r="B69" s="9" t="s">
        <v>41</v>
      </c>
      <c r="C69" s="9"/>
      <c r="D69" s="9"/>
      <c r="E69" s="9"/>
      <c r="F69" s="9"/>
      <c r="G69" s="9"/>
      <c r="H69" s="9"/>
      <c r="I69" s="9"/>
      <c r="J69" s="6">
        <v>5309</v>
      </c>
      <c r="K69" s="6"/>
      <c r="L69" s="242">
        <v>0</v>
      </c>
      <c r="M69" s="242"/>
      <c r="N69" s="242">
        <v>0</v>
      </c>
      <c r="O69" s="242">
        <v>0</v>
      </c>
      <c r="P69" s="243">
        <v>0</v>
      </c>
      <c r="Q69" s="244"/>
      <c r="R69" s="245"/>
      <c r="S69" s="244"/>
      <c r="T69" s="270"/>
      <c r="U69" s="270"/>
      <c r="Y69" s="244">
        <f>BazaZaUpit[[#This Row],[IZVORNI           Plan za 2023. EUR]]-BazaZaUpit[[#This Row],[IZVORNI / TEKUĆI                           Plan za 2023.]]</f>
        <v>0</v>
      </c>
    </row>
    <row r="70" spans="1:25" s="42" customFormat="1" x14ac:dyDescent="0.25">
      <c r="A70" s="69">
        <v>323</v>
      </c>
      <c r="B70" s="70" t="s">
        <v>17</v>
      </c>
      <c r="C70" s="70"/>
      <c r="D70" s="70"/>
      <c r="E70" s="70"/>
      <c r="F70" s="70"/>
      <c r="G70" s="70"/>
      <c r="H70" s="70"/>
      <c r="I70" s="70"/>
      <c r="J70" s="71">
        <f>SUM(J71:J72)</f>
        <v>6636</v>
      </c>
      <c r="K70" s="71">
        <f>SUM(K71:K72)</f>
        <v>0</v>
      </c>
      <c r="L70" s="238">
        <f t="shared" ref="L70:O70" si="35">SUM(L71:L72)</f>
        <v>39672</v>
      </c>
      <c r="M70" s="238"/>
      <c r="N70" s="238">
        <f t="shared" si="35"/>
        <v>34200</v>
      </c>
      <c r="O70" s="238">
        <f t="shared" si="35"/>
        <v>0</v>
      </c>
      <c r="P70" s="239">
        <f t="shared" ref="P70:S70" si="36">SUM(P71:P72)</f>
        <v>0</v>
      </c>
      <c r="Q70" s="239">
        <f t="shared" si="36"/>
        <v>0</v>
      </c>
      <c r="R70" s="239">
        <f t="shared" si="36"/>
        <v>39672</v>
      </c>
      <c r="S70" s="239">
        <f t="shared" si="36"/>
        <v>4645.3</v>
      </c>
      <c r="T70" s="269"/>
      <c r="U70" s="269">
        <f>BazaZaUpit[[#This Row],[Izvršenje 01.01.-30.06.2023.]]/BazaZaUpit[[#This Row],[IZVORNI / TEKUĆI                           Plan za 2023.]]*100</f>
        <v>11.709265981044565</v>
      </c>
      <c r="Y70" s="239">
        <f>BazaZaUpit[[#This Row],[IZVORNI           Plan za 2023. EUR]]-BazaZaUpit[[#This Row],[IZVORNI / TEKUĆI                           Plan za 2023.]]</f>
        <v>0</v>
      </c>
    </row>
    <row r="71" spans="1:25" s="42" customFormat="1" x14ac:dyDescent="0.25">
      <c r="A71" s="46">
        <v>3231</v>
      </c>
      <c r="B71" s="9" t="s">
        <v>114</v>
      </c>
      <c r="C71" s="9"/>
      <c r="D71" s="9"/>
      <c r="E71" s="9"/>
      <c r="F71" s="9"/>
      <c r="G71" s="9"/>
      <c r="H71" s="9"/>
      <c r="I71" s="9"/>
      <c r="J71" s="6">
        <v>0</v>
      </c>
      <c r="K71" s="6"/>
      <c r="L71" s="242">
        <v>13200</v>
      </c>
      <c r="M71" s="242"/>
      <c r="N71" s="242">
        <v>13200</v>
      </c>
      <c r="O71" s="242">
        <v>0</v>
      </c>
      <c r="P71" s="243">
        <v>0</v>
      </c>
      <c r="Q71" s="244"/>
      <c r="R71" s="245">
        <v>13200</v>
      </c>
      <c r="S71" s="244"/>
      <c r="T71" s="270"/>
      <c r="U71" s="270"/>
      <c r="Y71" s="244">
        <f>BazaZaUpit[[#This Row],[IZVORNI           Plan za 2023. EUR]]-BazaZaUpit[[#This Row],[IZVORNI / TEKUĆI                           Plan za 2023.]]</f>
        <v>0</v>
      </c>
    </row>
    <row r="72" spans="1:25" s="42" customFormat="1" x14ac:dyDescent="0.25">
      <c r="A72" s="46">
        <v>3237</v>
      </c>
      <c r="B72" s="9" t="s">
        <v>70</v>
      </c>
      <c r="C72" s="9"/>
      <c r="D72" s="9"/>
      <c r="E72" s="9"/>
      <c r="F72" s="9"/>
      <c r="G72" s="9"/>
      <c r="H72" s="9"/>
      <c r="I72" s="9"/>
      <c r="J72" s="6">
        <v>6636</v>
      </c>
      <c r="K72" s="6"/>
      <c r="L72" s="242">
        <f>13272+13200</f>
        <v>26472</v>
      </c>
      <c r="M72" s="242"/>
      <c r="N72" s="242">
        <v>21000</v>
      </c>
      <c r="O72" s="242">
        <v>0</v>
      </c>
      <c r="P72" s="243">
        <v>0</v>
      </c>
      <c r="Q72" s="244"/>
      <c r="R72" s="245">
        <v>26472</v>
      </c>
      <c r="S72" s="244">
        <v>4645.3</v>
      </c>
      <c r="T72" s="270"/>
      <c r="U72" s="270">
        <f>BazaZaUpit[[#This Row],[Izvršenje 01.01.-30.06.2023.]]/BazaZaUpit[[#This Row],[IZVORNI / TEKUĆI                           Plan za 2023.]]*100</f>
        <v>17.547975219099428</v>
      </c>
      <c r="Y72" s="244">
        <f>BazaZaUpit[[#This Row],[IZVORNI           Plan za 2023. EUR]]-BazaZaUpit[[#This Row],[IZVORNI / TEKUĆI                           Plan za 2023.]]</f>
        <v>0</v>
      </c>
    </row>
    <row r="73" spans="1:25" s="42" customFormat="1" x14ac:dyDescent="0.25">
      <c r="A73" s="69">
        <v>329</v>
      </c>
      <c r="B73" s="70" t="s">
        <v>20</v>
      </c>
      <c r="C73" s="70"/>
      <c r="D73" s="70"/>
      <c r="E73" s="70"/>
      <c r="F73" s="70"/>
      <c r="G73" s="70"/>
      <c r="H73" s="70"/>
      <c r="I73" s="70"/>
      <c r="J73" s="71">
        <f>SUM(J74)</f>
        <v>0</v>
      </c>
      <c r="K73" s="71">
        <f>SUM(K74)</f>
        <v>0</v>
      </c>
      <c r="L73" s="238">
        <f t="shared" ref="L73:S73" si="37">SUM(L74)</f>
        <v>17600</v>
      </c>
      <c r="M73" s="238">
        <f t="shared" si="37"/>
        <v>0</v>
      </c>
      <c r="N73" s="238">
        <f t="shared" si="37"/>
        <v>17000</v>
      </c>
      <c r="O73" s="238">
        <f t="shared" si="37"/>
        <v>0</v>
      </c>
      <c r="P73" s="238">
        <f t="shared" si="37"/>
        <v>0</v>
      </c>
      <c r="Q73" s="238">
        <f t="shared" si="37"/>
        <v>0</v>
      </c>
      <c r="R73" s="238">
        <f t="shared" si="37"/>
        <v>17600</v>
      </c>
      <c r="S73" s="238">
        <f t="shared" si="37"/>
        <v>0</v>
      </c>
      <c r="T73" s="269"/>
      <c r="U73" s="269"/>
      <c r="Y73" s="238">
        <f>BazaZaUpit[[#This Row],[IZVORNI           Plan za 2023. EUR]]-BazaZaUpit[[#This Row],[IZVORNI / TEKUĆI                           Plan za 2023.]]</f>
        <v>0</v>
      </c>
    </row>
    <row r="74" spans="1:25" s="42" customFormat="1" x14ac:dyDescent="0.25">
      <c r="A74" s="46">
        <v>3293</v>
      </c>
      <c r="B74" s="9" t="s">
        <v>19</v>
      </c>
      <c r="C74" s="9"/>
      <c r="D74" s="9"/>
      <c r="E74" s="9"/>
      <c r="F74" s="9"/>
      <c r="G74" s="9"/>
      <c r="H74" s="9"/>
      <c r="I74" s="9"/>
      <c r="J74" s="6">
        <v>0</v>
      </c>
      <c r="K74" s="6"/>
      <c r="L74" s="242">
        <v>17600</v>
      </c>
      <c r="M74" s="242"/>
      <c r="N74" s="242">
        <v>17000</v>
      </c>
      <c r="O74" s="242">
        <v>0</v>
      </c>
      <c r="P74" s="243">
        <v>0</v>
      </c>
      <c r="Q74" s="244"/>
      <c r="R74" s="245">
        <v>17600</v>
      </c>
      <c r="S74" s="244"/>
      <c r="T74" s="270"/>
      <c r="U74" s="270"/>
      <c r="Y74" s="244">
        <f>BazaZaUpit[[#This Row],[IZVORNI           Plan za 2023. EUR]]-BazaZaUpit[[#This Row],[IZVORNI / TEKUĆI                           Plan za 2023.]]</f>
        <v>0</v>
      </c>
    </row>
    <row r="75" spans="1:25" s="42" customFormat="1" x14ac:dyDescent="0.25">
      <c r="A75" s="66">
        <v>4</v>
      </c>
      <c r="B75" s="67" t="s">
        <v>112</v>
      </c>
      <c r="C75" s="67"/>
      <c r="D75" s="67"/>
      <c r="E75" s="67"/>
      <c r="F75" s="67"/>
      <c r="G75" s="67"/>
      <c r="H75" s="67"/>
      <c r="I75" s="67"/>
      <c r="J75" s="68">
        <f>SUM(J76)</f>
        <v>0</v>
      </c>
      <c r="K75" s="68">
        <f>SUM(K76)</f>
        <v>0</v>
      </c>
      <c r="L75" s="236">
        <f t="shared" ref="L75:S76" si="38">SUM(L76)</f>
        <v>6636</v>
      </c>
      <c r="M75" s="236">
        <f t="shared" si="38"/>
        <v>0</v>
      </c>
      <c r="N75" s="236">
        <f t="shared" si="38"/>
        <v>5000</v>
      </c>
      <c r="O75" s="236">
        <f t="shared" si="38"/>
        <v>0</v>
      </c>
      <c r="P75" s="236">
        <f t="shared" si="38"/>
        <v>0</v>
      </c>
      <c r="Q75" s="236">
        <f t="shared" si="38"/>
        <v>0</v>
      </c>
      <c r="R75" s="236">
        <f t="shared" si="38"/>
        <v>6636</v>
      </c>
      <c r="S75" s="236">
        <f t="shared" si="38"/>
        <v>0</v>
      </c>
      <c r="T75" s="269"/>
      <c r="U75" s="269"/>
      <c r="Y75" s="236">
        <f>BazaZaUpit[[#This Row],[IZVORNI           Plan za 2023. EUR]]-BazaZaUpit[[#This Row],[IZVORNI / TEKUĆI                           Plan za 2023.]]</f>
        <v>0</v>
      </c>
    </row>
    <row r="76" spans="1:25" s="42" customFormat="1" x14ac:dyDescent="0.25">
      <c r="A76" s="69">
        <v>42</v>
      </c>
      <c r="B76" s="70" t="s">
        <v>26</v>
      </c>
      <c r="C76" s="70"/>
      <c r="D76" s="70"/>
      <c r="E76" s="70"/>
      <c r="F76" s="70"/>
      <c r="G76" s="70"/>
      <c r="H76" s="70"/>
      <c r="I76" s="70"/>
      <c r="J76" s="71">
        <v>0</v>
      </c>
      <c r="K76" s="71">
        <v>0</v>
      </c>
      <c r="L76" s="240">
        <f>SUM(L77)</f>
        <v>6636</v>
      </c>
      <c r="M76" s="240">
        <f t="shared" ref="M76" si="39">SUM(M77)</f>
        <v>0</v>
      </c>
      <c r="N76" s="240">
        <f t="shared" si="38"/>
        <v>5000</v>
      </c>
      <c r="O76" s="240">
        <f t="shared" si="38"/>
        <v>0</v>
      </c>
      <c r="P76" s="240">
        <f t="shared" si="38"/>
        <v>0</v>
      </c>
      <c r="Q76" s="240">
        <f t="shared" si="38"/>
        <v>0</v>
      </c>
      <c r="R76" s="240">
        <f t="shared" si="38"/>
        <v>6636</v>
      </c>
      <c r="S76" s="240">
        <f t="shared" si="38"/>
        <v>0</v>
      </c>
      <c r="T76" s="269"/>
      <c r="U76" s="269"/>
      <c r="Y76" s="240">
        <f>BazaZaUpit[[#This Row],[IZVORNI           Plan za 2023. EUR]]-BazaZaUpit[[#This Row],[IZVORNI / TEKUĆI                           Plan za 2023.]]</f>
        <v>0</v>
      </c>
    </row>
    <row r="77" spans="1:25" s="42" customFormat="1" x14ac:dyDescent="0.25">
      <c r="A77" s="69">
        <v>422</v>
      </c>
      <c r="B77" s="70" t="s">
        <v>25</v>
      </c>
      <c r="C77" s="70"/>
      <c r="D77" s="70"/>
      <c r="E77" s="70"/>
      <c r="F77" s="70"/>
      <c r="G77" s="70"/>
      <c r="H77" s="70"/>
      <c r="I77" s="70"/>
      <c r="J77" s="71">
        <v>0</v>
      </c>
      <c r="K77" s="71">
        <v>0</v>
      </c>
      <c r="L77" s="240">
        <f>SUM(L78)</f>
        <v>6636</v>
      </c>
      <c r="M77" s="240">
        <f t="shared" ref="M77:S77" si="40">SUM(M78)</f>
        <v>0</v>
      </c>
      <c r="N77" s="240">
        <f t="shared" si="40"/>
        <v>5000</v>
      </c>
      <c r="O77" s="240">
        <f t="shared" si="40"/>
        <v>0</v>
      </c>
      <c r="P77" s="240">
        <f t="shared" si="40"/>
        <v>0</v>
      </c>
      <c r="Q77" s="240">
        <f t="shared" si="40"/>
        <v>0</v>
      </c>
      <c r="R77" s="240">
        <f t="shared" si="40"/>
        <v>6636</v>
      </c>
      <c r="S77" s="240">
        <f t="shared" si="40"/>
        <v>0</v>
      </c>
      <c r="T77" s="269"/>
      <c r="U77" s="269"/>
      <c r="Y77" s="240">
        <f>BazaZaUpit[[#This Row],[IZVORNI           Plan za 2023. EUR]]-BazaZaUpit[[#This Row],[IZVORNI / TEKUĆI                           Plan za 2023.]]</f>
        <v>0</v>
      </c>
    </row>
    <row r="78" spans="1:25" s="42" customFormat="1" x14ac:dyDescent="0.25">
      <c r="A78" s="46">
        <v>4222</v>
      </c>
      <c r="B78" s="9" t="s">
        <v>110</v>
      </c>
      <c r="C78" s="9"/>
      <c r="D78" s="9"/>
      <c r="E78" s="9"/>
      <c r="F78" s="9"/>
      <c r="G78" s="9"/>
      <c r="H78" s="9"/>
      <c r="I78" s="9"/>
      <c r="J78" s="6">
        <v>0</v>
      </c>
      <c r="K78" s="6"/>
      <c r="L78" s="242">
        <v>6636</v>
      </c>
      <c r="M78" s="242"/>
      <c r="N78" s="242">
        <v>5000</v>
      </c>
      <c r="O78" s="242">
        <v>0</v>
      </c>
      <c r="P78" s="243">
        <v>0</v>
      </c>
      <c r="Q78" s="244"/>
      <c r="R78" s="245">
        <v>6636</v>
      </c>
      <c r="S78" s="244"/>
      <c r="T78" s="270"/>
      <c r="U78" s="270"/>
      <c r="Y78" s="244">
        <f>BazaZaUpit[[#This Row],[IZVORNI           Plan za 2023. EUR]]-BazaZaUpit[[#This Row],[IZVORNI / TEKUĆI                           Plan za 2023.]]</f>
        <v>0</v>
      </c>
    </row>
    <row r="79" spans="1:25" s="42" customFormat="1" ht="48" x14ac:dyDescent="0.25">
      <c r="A79" s="50" t="s">
        <v>98</v>
      </c>
      <c r="B79" s="12" t="s">
        <v>99</v>
      </c>
      <c r="C79" s="12" t="s">
        <v>147</v>
      </c>
      <c r="D79" s="12" t="s">
        <v>120</v>
      </c>
      <c r="E79" s="12" t="s">
        <v>123</v>
      </c>
      <c r="F79" s="12" t="s">
        <v>300</v>
      </c>
      <c r="G79" s="12" t="s">
        <v>301</v>
      </c>
      <c r="H79" s="12"/>
      <c r="I79" s="12"/>
      <c r="J79" s="13">
        <f t="shared" ref="J79:S82" si="41">SUM(J80)</f>
        <v>1354430</v>
      </c>
      <c r="K79" s="13">
        <f t="shared" si="41"/>
        <v>889581.37</v>
      </c>
      <c r="L79" s="252">
        <f t="shared" si="41"/>
        <v>918207</v>
      </c>
      <c r="M79" s="252"/>
      <c r="N79" s="252">
        <f t="shared" si="41"/>
        <v>0</v>
      </c>
      <c r="O79" s="252">
        <f t="shared" si="41"/>
        <v>0</v>
      </c>
      <c r="P79" s="253">
        <f t="shared" si="41"/>
        <v>0</v>
      </c>
      <c r="Q79" s="253">
        <f t="shared" si="41"/>
        <v>271407.38</v>
      </c>
      <c r="R79" s="253">
        <f t="shared" si="41"/>
        <v>918207</v>
      </c>
      <c r="S79" s="253">
        <f t="shared" si="41"/>
        <v>357797.18</v>
      </c>
      <c r="T79" s="274">
        <f>BazaZaUpit[[#This Row],[Izvršenje 01.01.-30.06.2023.]]/BazaZaUpit[[#This Row],[Izvršenje 01.01.-30.06.2022.]]*100</f>
        <v>131.8303061619032</v>
      </c>
      <c r="U79" s="274">
        <f>BazaZaUpit[[#This Row],[Izvršenje 01.01.-30.06.2023.]]/BazaZaUpit[[#This Row],[IZVORNI / TEKUĆI                           Plan za 2023.]]*100</f>
        <v>38.96694100567737</v>
      </c>
      <c r="Y79" s="253">
        <f>BazaZaUpit[[#This Row],[IZVORNI           Plan za 2023. EUR]]-BazaZaUpit[[#This Row],[IZVORNI / TEKUĆI                           Plan za 2023.]]</f>
        <v>0</v>
      </c>
    </row>
    <row r="80" spans="1:25" s="42" customFormat="1" x14ac:dyDescent="0.25">
      <c r="A80" s="66">
        <v>4</v>
      </c>
      <c r="B80" s="67" t="s">
        <v>112</v>
      </c>
      <c r="C80" s="67"/>
      <c r="D80" s="67"/>
      <c r="E80" s="67"/>
      <c r="F80" s="67"/>
      <c r="G80" s="67"/>
      <c r="H80" s="67"/>
      <c r="I80" s="67"/>
      <c r="J80" s="68">
        <f t="shared" si="41"/>
        <v>1354430</v>
      </c>
      <c r="K80" s="68">
        <f t="shared" si="41"/>
        <v>889581.37</v>
      </c>
      <c r="L80" s="236">
        <f t="shared" si="41"/>
        <v>918207</v>
      </c>
      <c r="M80" s="236"/>
      <c r="N80" s="236">
        <f t="shared" si="41"/>
        <v>0</v>
      </c>
      <c r="O80" s="236">
        <f t="shared" si="41"/>
        <v>0</v>
      </c>
      <c r="P80" s="237">
        <f t="shared" si="41"/>
        <v>0</v>
      </c>
      <c r="Q80" s="237">
        <f t="shared" si="41"/>
        <v>271407.38</v>
      </c>
      <c r="R80" s="237">
        <f t="shared" si="41"/>
        <v>918207</v>
      </c>
      <c r="S80" s="237">
        <f t="shared" si="41"/>
        <v>357797.18</v>
      </c>
      <c r="T80" s="269">
        <f>BazaZaUpit[[#This Row],[Izvršenje 01.01.-30.06.2023.]]/BazaZaUpit[[#This Row],[Izvršenje 01.01.-30.06.2022.]]*100</f>
        <v>131.8303061619032</v>
      </c>
      <c r="U80" s="269">
        <f>BazaZaUpit[[#This Row],[Izvršenje 01.01.-30.06.2023.]]/BazaZaUpit[[#This Row],[IZVORNI / TEKUĆI                           Plan za 2023.]]*100</f>
        <v>38.96694100567737</v>
      </c>
      <c r="Y80" s="237">
        <f>BazaZaUpit[[#This Row],[IZVORNI           Plan za 2023. EUR]]-BazaZaUpit[[#This Row],[IZVORNI / TEKUĆI                           Plan za 2023.]]</f>
        <v>0</v>
      </c>
    </row>
    <row r="81" spans="1:25" s="42" customFormat="1" x14ac:dyDescent="0.25">
      <c r="A81" s="69">
        <v>45</v>
      </c>
      <c r="B81" s="70" t="s">
        <v>100</v>
      </c>
      <c r="C81" s="70"/>
      <c r="D81" s="70"/>
      <c r="E81" s="70"/>
      <c r="F81" s="70"/>
      <c r="G81" s="70"/>
      <c r="H81" s="70"/>
      <c r="I81" s="70"/>
      <c r="J81" s="71">
        <f t="shared" si="41"/>
        <v>1354430</v>
      </c>
      <c r="K81" s="71">
        <f t="shared" si="41"/>
        <v>889581.37</v>
      </c>
      <c r="L81" s="238">
        <f t="shared" si="41"/>
        <v>918207</v>
      </c>
      <c r="M81" s="238"/>
      <c r="N81" s="238">
        <f t="shared" si="41"/>
        <v>0</v>
      </c>
      <c r="O81" s="238">
        <f t="shared" si="41"/>
        <v>0</v>
      </c>
      <c r="P81" s="239">
        <f t="shared" si="41"/>
        <v>0</v>
      </c>
      <c r="Q81" s="239">
        <f t="shared" si="41"/>
        <v>271407.38</v>
      </c>
      <c r="R81" s="239">
        <f t="shared" si="41"/>
        <v>918207</v>
      </c>
      <c r="S81" s="239">
        <f t="shared" si="41"/>
        <v>357797.18</v>
      </c>
      <c r="T81" s="269">
        <f>BazaZaUpit[[#This Row],[Izvršenje 01.01.-30.06.2023.]]/BazaZaUpit[[#This Row],[Izvršenje 01.01.-30.06.2022.]]*100</f>
        <v>131.8303061619032</v>
      </c>
      <c r="U81" s="269">
        <f>BazaZaUpit[[#This Row],[Izvršenje 01.01.-30.06.2023.]]/BazaZaUpit[[#This Row],[IZVORNI / TEKUĆI                           Plan za 2023.]]*100</f>
        <v>38.96694100567737</v>
      </c>
      <c r="Y81" s="239">
        <f>BazaZaUpit[[#This Row],[IZVORNI           Plan za 2023. EUR]]-BazaZaUpit[[#This Row],[IZVORNI / TEKUĆI                           Plan za 2023.]]</f>
        <v>0</v>
      </c>
    </row>
    <row r="82" spans="1:25" s="42" customFormat="1" x14ac:dyDescent="0.25">
      <c r="A82" s="69">
        <v>451</v>
      </c>
      <c r="B82" s="70" t="s">
        <v>69</v>
      </c>
      <c r="C82" s="70"/>
      <c r="D82" s="70"/>
      <c r="E82" s="70"/>
      <c r="F82" s="70"/>
      <c r="G82" s="70"/>
      <c r="H82" s="70"/>
      <c r="I82" s="70"/>
      <c r="J82" s="71">
        <f t="shared" si="41"/>
        <v>1354430</v>
      </c>
      <c r="K82" s="71">
        <f t="shared" si="41"/>
        <v>889581.37</v>
      </c>
      <c r="L82" s="238">
        <f t="shared" si="41"/>
        <v>918207</v>
      </c>
      <c r="M82" s="238"/>
      <c r="N82" s="238">
        <f t="shared" si="41"/>
        <v>0</v>
      </c>
      <c r="O82" s="238">
        <f t="shared" si="41"/>
        <v>0</v>
      </c>
      <c r="P82" s="239">
        <f t="shared" si="41"/>
        <v>0</v>
      </c>
      <c r="Q82" s="239">
        <f t="shared" si="41"/>
        <v>271407.38</v>
      </c>
      <c r="R82" s="239">
        <f t="shared" si="41"/>
        <v>918207</v>
      </c>
      <c r="S82" s="239">
        <f t="shared" si="41"/>
        <v>357797.18</v>
      </c>
      <c r="T82" s="269">
        <f>BazaZaUpit[[#This Row],[Izvršenje 01.01.-30.06.2023.]]/BazaZaUpit[[#This Row],[Izvršenje 01.01.-30.06.2022.]]*100</f>
        <v>131.8303061619032</v>
      </c>
      <c r="U82" s="269">
        <f>BazaZaUpit[[#This Row],[Izvršenje 01.01.-30.06.2023.]]/BazaZaUpit[[#This Row],[IZVORNI / TEKUĆI                           Plan za 2023.]]*100</f>
        <v>38.96694100567737</v>
      </c>
      <c r="Y82" s="239">
        <f>BazaZaUpit[[#This Row],[IZVORNI           Plan za 2023. EUR]]-BazaZaUpit[[#This Row],[IZVORNI / TEKUĆI                           Plan za 2023.]]</f>
        <v>0</v>
      </c>
    </row>
    <row r="83" spans="1:25" x14ac:dyDescent="0.25">
      <c r="A83" s="46">
        <v>4511</v>
      </c>
      <c r="B83" s="9" t="s">
        <v>69</v>
      </c>
      <c r="C83" s="9"/>
      <c r="D83" s="9"/>
      <c r="E83" s="9"/>
      <c r="F83" s="9"/>
      <c r="G83" s="9"/>
      <c r="H83" s="9"/>
      <c r="I83" s="9"/>
      <c r="J83" s="6">
        <v>1354430</v>
      </c>
      <c r="K83" s="6">
        <v>889581.37</v>
      </c>
      <c r="L83" s="242">
        <v>918207</v>
      </c>
      <c r="M83" s="242"/>
      <c r="N83" s="242"/>
      <c r="O83" s="242"/>
      <c r="P83" s="243"/>
      <c r="Q83" s="244">
        <v>271407.38</v>
      </c>
      <c r="R83" s="245">
        <v>918207</v>
      </c>
      <c r="S83" s="244">
        <v>357797.18</v>
      </c>
      <c r="T83" s="270">
        <f>BazaZaUpit[[#This Row],[Izvršenje 01.01.-30.06.2023.]]/BazaZaUpit[[#This Row],[Izvršenje 01.01.-30.06.2022.]]*100</f>
        <v>131.8303061619032</v>
      </c>
      <c r="U83" s="270">
        <f>BazaZaUpit[[#This Row],[Izvršenje 01.01.-30.06.2023.]]/BazaZaUpit[[#This Row],[IZVORNI / TEKUĆI                           Plan za 2023.]]*100</f>
        <v>38.96694100567737</v>
      </c>
      <c r="V83" s="42"/>
      <c r="Y83" s="244">
        <f>BazaZaUpit[[#This Row],[IZVORNI           Plan za 2023. EUR]]-BazaZaUpit[[#This Row],[IZVORNI / TEKUĆI                           Plan za 2023.]]</f>
        <v>0</v>
      </c>
    </row>
    <row r="84" spans="1:25" s="42" customFormat="1" x14ac:dyDescent="0.25">
      <c r="A84" s="40" t="s">
        <v>5</v>
      </c>
      <c r="B84" s="14" t="s">
        <v>36</v>
      </c>
      <c r="C84" s="14"/>
      <c r="D84" s="14"/>
      <c r="E84" s="14"/>
      <c r="F84" s="14"/>
      <c r="G84" s="14"/>
      <c r="H84" s="14"/>
      <c r="I84" s="14"/>
      <c r="J84" s="15">
        <f t="shared" ref="J84:O84" si="42">SUM(J85+J100)</f>
        <v>233594</v>
      </c>
      <c r="K84" s="15">
        <f t="shared" si="42"/>
        <v>168046.05</v>
      </c>
      <c r="L84" s="232">
        <f t="shared" si="42"/>
        <v>355450</v>
      </c>
      <c r="M84" s="232"/>
      <c r="N84" s="232">
        <f t="shared" si="42"/>
        <v>235290</v>
      </c>
      <c r="O84" s="232">
        <f t="shared" si="42"/>
        <v>248390</v>
      </c>
      <c r="P84" s="233">
        <f t="shared" ref="P84" si="43">SUM(P85+P100)</f>
        <v>618690</v>
      </c>
      <c r="Q84" s="233">
        <f>SUM(Q85+Q100)</f>
        <v>49098.99</v>
      </c>
      <c r="R84" s="233">
        <f t="shared" ref="R84:S84" si="44">SUM(R85+R100)</f>
        <v>355450</v>
      </c>
      <c r="S84" s="233">
        <f t="shared" si="44"/>
        <v>160817.73000000001</v>
      </c>
      <c r="T84" s="267">
        <f>BazaZaUpit[[#This Row],[Izvršenje 01.01.-30.06.2023.]]/BazaZaUpit[[#This Row],[Izvršenje 01.01.-30.06.2022.]]*100</f>
        <v>327.53775586829789</v>
      </c>
      <c r="U84" s="267">
        <f>BazaZaUpit[[#This Row],[Izvršenje 01.01.-30.06.2023.]]/BazaZaUpit[[#This Row],[IZVORNI / TEKUĆI                           Plan za 2023.]]*100</f>
        <v>45.243418202278804</v>
      </c>
      <c r="Y84" s="233">
        <f>BazaZaUpit[[#This Row],[IZVORNI           Plan za 2023. EUR]]-BazaZaUpit[[#This Row],[IZVORNI / TEKUĆI                           Plan za 2023.]]</f>
        <v>0</v>
      </c>
    </row>
    <row r="85" spans="1:25" s="42" customFormat="1" ht="60" x14ac:dyDescent="0.25">
      <c r="A85" s="44" t="s">
        <v>30</v>
      </c>
      <c r="B85" s="16" t="s">
        <v>35</v>
      </c>
      <c r="C85" s="16" t="s">
        <v>145</v>
      </c>
      <c r="D85" s="16" t="s">
        <v>120</v>
      </c>
      <c r="E85" s="16" t="s">
        <v>121</v>
      </c>
      <c r="F85" s="3" t="s">
        <v>295</v>
      </c>
      <c r="G85" s="3" t="s">
        <v>296</v>
      </c>
      <c r="H85" s="3"/>
      <c r="I85" s="3"/>
      <c r="J85" s="17">
        <f t="shared" ref="J85:O85" si="45">SUM(J86+J93)</f>
        <v>222119</v>
      </c>
      <c r="K85" s="17">
        <f t="shared" si="45"/>
        <v>168046.05</v>
      </c>
      <c r="L85" s="254">
        <f t="shared" si="45"/>
        <v>337339</v>
      </c>
      <c r="M85" s="254"/>
      <c r="N85" s="254">
        <f t="shared" si="45"/>
        <v>235290</v>
      </c>
      <c r="O85" s="254">
        <f t="shared" si="45"/>
        <v>248390</v>
      </c>
      <c r="P85" s="255">
        <f t="shared" ref="P85:S85" si="46">SUM(P86+P93)</f>
        <v>618690</v>
      </c>
      <c r="Q85" s="255">
        <f t="shared" si="46"/>
        <v>49098.99</v>
      </c>
      <c r="R85" s="255">
        <f t="shared" si="46"/>
        <v>337339</v>
      </c>
      <c r="S85" s="255">
        <f t="shared" si="46"/>
        <v>160817.73000000001</v>
      </c>
      <c r="T85" s="268">
        <f>BazaZaUpit[[#This Row],[Izvršenje 01.01.-30.06.2023.]]/BazaZaUpit[[#This Row],[Izvršenje 01.01.-30.06.2022.]]*100</f>
        <v>327.53775586829789</v>
      </c>
      <c r="U85" s="268">
        <f>BazaZaUpit[[#This Row],[Izvršenje 01.01.-30.06.2023.]]/BazaZaUpit[[#This Row],[IZVORNI / TEKUĆI                           Plan za 2023.]]*100</f>
        <v>47.672439296968335</v>
      </c>
      <c r="Y85" s="255">
        <f>BazaZaUpit[[#This Row],[IZVORNI           Plan za 2023. EUR]]-BazaZaUpit[[#This Row],[IZVORNI / TEKUĆI                           Plan za 2023.]]</f>
        <v>0</v>
      </c>
    </row>
    <row r="86" spans="1:25" s="42" customFormat="1" x14ac:dyDescent="0.25">
      <c r="A86" s="66">
        <v>3</v>
      </c>
      <c r="B86" s="67" t="s">
        <v>113</v>
      </c>
      <c r="C86" s="67"/>
      <c r="D86" s="67"/>
      <c r="E86" s="67"/>
      <c r="F86" s="67"/>
      <c r="G86" s="67"/>
      <c r="H86" s="67"/>
      <c r="I86" s="67"/>
      <c r="J86" s="68">
        <f t="shared" ref="J86:S87" si="47">SUM(J87)</f>
        <v>188938</v>
      </c>
      <c r="K86" s="68">
        <f t="shared" si="47"/>
        <v>139619.88</v>
      </c>
      <c r="L86" s="236">
        <f t="shared" si="47"/>
        <v>319622</v>
      </c>
      <c r="M86" s="236"/>
      <c r="N86" s="236">
        <f t="shared" si="47"/>
        <v>235290</v>
      </c>
      <c r="O86" s="236">
        <f t="shared" si="47"/>
        <v>248390</v>
      </c>
      <c r="P86" s="237">
        <f t="shared" si="47"/>
        <v>248390</v>
      </c>
      <c r="Q86" s="237">
        <f t="shared" si="47"/>
        <v>44823.99</v>
      </c>
      <c r="R86" s="237">
        <f t="shared" si="47"/>
        <v>319622</v>
      </c>
      <c r="S86" s="237">
        <f t="shared" si="47"/>
        <v>160290.23000000001</v>
      </c>
      <c r="T86" s="269">
        <f>BazaZaUpit[[#This Row],[Izvršenje 01.01.-30.06.2023.]]/BazaZaUpit[[#This Row],[Izvršenje 01.01.-30.06.2022.]]*100</f>
        <v>357.59920078511533</v>
      </c>
      <c r="U86" s="269">
        <f>BazaZaUpit[[#This Row],[Izvršenje 01.01.-30.06.2023.]]/BazaZaUpit[[#This Row],[IZVORNI / TEKUĆI                           Plan za 2023.]]*100</f>
        <v>50.149936487475834</v>
      </c>
      <c r="Y86" s="237">
        <f>BazaZaUpit[[#This Row],[IZVORNI           Plan za 2023. EUR]]-BazaZaUpit[[#This Row],[IZVORNI / TEKUĆI                           Plan za 2023.]]</f>
        <v>0</v>
      </c>
    </row>
    <row r="87" spans="1:25" s="42" customFormat="1" x14ac:dyDescent="0.25">
      <c r="A87" s="69">
        <v>32</v>
      </c>
      <c r="B87" s="70" t="s">
        <v>21</v>
      </c>
      <c r="C87" s="70"/>
      <c r="D87" s="70"/>
      <c r="E87" s="70"/>
      <c r="F87" s="70"/>
      <c r="G87" s="70"/>
      <c r="H87" s="70"/>
      <c r="I87" s="70"/>
      <c r="J87" s="71">
        <f t="shared" si="47"/>
        <v>188938</v>
      </c>
      <c r="K87" s="71">
        <f t="shared" si="47"/>
        <v>139619.88</v>
      </c>
      <c r="L87" s="238">
        <f t="shared" si="47"/>
        <v>319622</v>
      </c>
      <c r="M87" s="238"/>
      <c r="N87" s="238">
        <f t="shared" si="47"/>
        <v>235290</v>
      </c>
      <c r="O87" s="238">
        <f t="shared" si="47"/>
        <v>248390</v>
      </c>
      <c r="P87" s="239">
        <f t="shared" si="47"/>
        <v>248390</v>
      </c>
      <c r="Q87" s="239">
        <f t="shared" si="47"/>
        <v>44823.99</v>
      </c>
      <c r="R87" s="239">
        <f t="shared" si="47"/>
        <v>319622</v>
      </c>
      <c r="S87" s="239">
        <f t="shared" si="47"/>
        <v>160290.23000000001</v>
      </c>
      <c r="T87" s="269">
        <f>BazaZaUpit[[#This Row],[Izvršenje 01.01.-30.06.2023.]]/BazaZaUpit[[#This Row],[Izvršenje 01.01.-30.06.2022.]]*100</f>
        <v>357.59920078511533</v>
      </c>
      <c r="U87" s="269">
        <f>BazaZaUpit[[#This Row],[Izvršenje 01.01.-30.06.2023.]]/BazaZaUpit[[#This Row],[IZVORNI / TEKUĆI                           Plan za 2023.]]*100</f>
        <v>50.149936487475834</v>
      </c>
      <c r="Y87" s="239">
        <f>BazaZaUpit[[#This Row],[IZVORNI           Plan za 2023. EUR]]-BazaZaUpit[[#This Row],[IZVORNI / TEKUĆI                           Plan za 2023.]]</f>
        <v>0</v>
      </c>
    </row>
    <row r="88" spans="1:25" x14ac:dyDescent="0.25">
      <c r="A88" s="69">
        <v>323</v>
      </c>
      <c r="B88" s="70" t="s">
        <v>17</v>
      </c>
      <c r="C88" s="70"/>
      <c r="D88" s="70"/>
      <c r="E88" s="70"/>
      <c r="F88" s="70"/>
      <c r="G88" s="70"/>
      <c r="H88" s="70"/>
      <c r="I88" s="70"/>
      <c r="J88" s="71">
        <f t="shared" ref="J88:O88" si="48">SUM(J89:J91)</f>
        <v>188938</v>
      </c>
      <c r="K88" s="71">
        <f t="shared" si="48"/>
        <v>139619.88</v>
      </c>
      <c r="L88" s="238">
        <f t="shared" si="48"/>
        <v>319622</v>
      </c>
      <c r="M88" s="238"/>
      <c r="N88" s="238">
        <f t="shared" si="48"/>
        <v>235290</v>
      </c>
      <c r="O88" s="238">
        <f t="shared" si="48"/>
        <v>248390</v>
      </c>
      <c r="P88" s="239">
        <f>SUM(P89:P91)</f>
        <v>248390</v>
      </c>
      <c r="Q88" s="239">
        <f t="shared" ref="Q88:S88" si="49">SUM(Q89:Q91)</f>
        <v>44823.99</v>
      </c>
      <c r="R88" s="239">
        <f t="shared" si="49"/>
        <v>319622</v>
      </c>
      <c r="S88" s="239">
        <f t="shared" si="49"/>
        <v>160290.23000000001</v>
      </c>
      <c r="T88" s="269">
        <f>BazaZaUpit[[#This Row],[Izvršenje 01.01.-30.06.2023.]]/BazaZaUpit[[#This Row],[Izvršenje 01.01.-30.06.2022.]]*100</f>
        <v>357.59920078511533</v>
      </c>
      <c r="U88" s="269">
        <f>BazaZaUpit[[#This Row],[Izvršenje 01.01.-30.06.2023.]]/BazaZaUpit[[#This Row],[IZVORNI / TEKUĆI                           Plan za 2023.]]*100</f>
        <v>50.149936487475834</v>
      </c>
      <c r="Y88" s="239">
        <f>BazaZaUpit[[#This Row],[IZVORNI           Plan za 2023. EUR]]-BazaZaUpit[[#This Row],[IZVORNI / TEKUĆI                           Plan za 2023.]]</f>
        <v>0</v>
      </c>
    </row>
    <row r="89" spans="1:25" x14ac:dyDescent="0.25">
      <c r="A89" s="10">
        <v>3232</v>
      </c>
      <c r="B89" s="5" t="s">
        <v>59</v>
      </c>
      <c r="C89" s="5"/>
      <c r="D89" s="5"/>
      <c r="E89" s="5"/>
      <c r="F89" s="5"/>
      <c r="G89" s="5"/>
      <c r="H89" s="5"/>
      <c r="I89" s="5"/>
      <c r="J89" s="6">
        <v>3982</v>
      </c>
      <c r="K89" s="6">
        <v>2061.86</v>
      </c>
      <c r="L89" s="242">
        <v>3982</v>
      </c>
      <c r="M89" s="242"/>
      <c r="N89" s="242">
        <v>4000</v>
      </c>
      <c r="O89" s="242">
        <v>4000</v>
      </c>
      <c r="P89" s="243">
        <v>4000</v>
      </c>
      <c r="Q89" s="244">
        <v>452.59</v>
      </c>
      <c r="R89" s="245">
        <v>3982</v>
      </c>
      <c r="S89" s="244">
        <v>941.48</v>
      </c>
      <c r="T89" s="270">
        <f>BazaZaUpit[[#This Row],[Izvršenje 01.01.-30.06.2023.]]/BazaZaUpit[[#This Row],[Izvršenje 01.01.-30.06.2022.]]*100</f>
        <v>208.02050420910757</v>
      </c>
      <c r="U89" s="270">
        <f>BazaZaUpit[[#This Row],[Izvršenje 01.01.-30.06.2023.]]/BazaZaUpit[[#This Row],[IZVORNI / TEKUĆI                           Plan za 2023.]]*100</f>
        <v>23.643395278754394</v>
      </c>
      <c r="Y89" s="244">
        <f>BazaZaUpit[[#This Row],[IZVORNI           Plan za 2023. EUR]]-BazaZaUpit[[#This Row],[IZVORNI / TEKUĆI                           Plan za 2023.]]</f>
        <v>0</v>
      </c>
    </row>
    <row r="90" spans="1:25" s="42" customFormat="1" x14ac:dyDescent="0.25">
      <c r="A90" s="10">
        <v>3235</v>
      </c>
      <c r="B90" s="5" t="s">
        <v>60</v>
      </c>
      <c r="C90" s="5"/>
      <c r="D90" s="5"/>
      <c r="E90" s="5"/>
      <c r="F90" s="5"/>
      <c r="G90" s="5"/>
      <c r="H90" s="5"/>
      <c r="I90" s="5"/>
      <c r="J90" s="6">
        <v>75519</v>
      </c>
      <c r="K90" s="6">
        <v>58090.62</v>
      </c>
      <c r="L90" s="242">
        <v>78306</v>
      </c>
      <c r="M90" s="242"/>
      <c r="N90" s="242">
        <v>69290</v>
      </c>
      <c r="O90" s="242">
        <v>68390</v>
      </c>
      <c r="P90" s="243">
        <v>68390</v>
      </c>
      <c r="Q90" s="244">
        <v>13404.64</v>
      </c>
      <c r="R90" s="245">
        <v>78306</v>
      </c>
      <c r="S90" s="244">
        <v>16976.53</v>
      </c>
      <c r="T90" s="270">
        <f>BazaZaUpit[[#This Row],[Izvršenje 01.01.-30.06.2023.]]/BazaZaUpit[[#This Row],[Izvršenje 01.01.-30.06.2022.]]*100</f>
        <v>126.64666861624035</v>
      </c>
      <c r="U90" s="270">
        <f>BazaZaUpit[[#This Row],[Izvršenje 01.01.-30.06.2023.]]/BazaZaUpit[[#This Row],[IZVORNI / TEKUĆI                           Plan za 2023.]]*100</f>
        <v>21.679730799683291</v>
      </c>
      <c r="Y90" s="244">
        <f>BazaZaUpit[[#This Row],[IZVORNI           Plan za 2023. EUR]]-BazaZaUpit[[#This Row],[IZVORNI / TEKUĆI                           Plan za 2023.]]</f>
        <v>0</v>
      </c>
    </row>
    <row r="91" spans="1:25" s="42" customFormat="1" x14ac:dyDescent="0.25">
      <c r="A91" s="10">
        <v>3238</v>
      </c>
      <c r="B91" s="5" t="s">
        <v>51</v>
      </c>
      <c r="C91" s="5"/>
      <c r="D91" s="5"/>
      <c r="E91" s="5"/>
      <c r="F91" s="5"/>
      <c r="G91" s="5"/>
      <c r="H91" s="5"/>
      <c r="I91" s="5"/>
      <c r="J91" s="6">
        <v>109437</v>
      </c>
      <c r="K91" s="6">
        <v>79467.399999999994</v>
      </c>
      <c r="L91" s="242">
        <v>237334</v>
      </c>
      <c r="M91" s="242"/>
      <c r="N91" s="242">
        <v>162000</v>
      </c>
      <c r="O91" s="242">
        <v>176000</v>
      </c>
      <c r="P91" s="243">
        <v>176000</v>
      </c>
      <c r="Q91" s="244">
        <v>30966.76</v>
      </c>
      <c r="R91" s="245">
        <v>237334</v>
      </c>
      <c r="S91" s="244">
        <v>142372.22</v>
      </c>
      <c r="T91" s="270">
        <f>BazaZaUpit[[#This Row],[Izvršenje 01.01.-30.06.2023.]]/BazaZaUpit[[#This Row],[Izvršenje 01.01.-30.06.2022.]]*100</f>
        <v>459.75820524975813</v>
      </c>
      <c r="U91" s="270">
        <f>BazaZaUpit[[#This Row],[Izvršenje 01.01.-30.06.2023.]]/BazaZaUpit[[#This Row],[IZVORNI / TEKUĆI                           Plan za 2023.]]*100</f>
        <v>59.988126437847086</v>
      </c>
      <c r="Y91" s="244">
        <f>BazaZaUpit[[#This Row],[IZVORNI           Plan za 2023. EUR]]-BazaZaUpit[[#This Row],[IZVORNI / TEKUĆI                           Plan za 2023.]]</f>
        <v>0</v>
      </c>
    </row>
    <row r="92" spans="1:25" s="42" customFormat="1" x14ac:dyDescent="0.25">
      <c r="A92" s="2" t="s">
        <v>30</v>
      </c>
      <c r="B92" s="3" t="s">
        <v>35</v>
      </c>
      <c r="C92" s="3" t="s">
        <v>145</v>
      </c>
      <c r="D92" s="3" t="s">
        <v>120</v>
      </c>
      <c r="E92" s="3" t="s">
        <v>121</v>
      </c>
      <c r="F92" s="3" t="s">
        <v>295</v>
      </c>
      <c r="G92" s="3" t="s">
        <v>297</v>
      </c>
      <c r="H92" s="3"/>
      <c r="I92" s="3"/>
      <c r="J92" s="8">
        <f>J93</f>
        <v>33181</v>
      </c>
      <c r="K92" s="8">
        <f t="shared" ref="K92:S92" si="50">K93</f>
        <v>28426.17</v>
      </c>
      <c r="L92" s="248">
        <f t="shared" si="50"/>
        <v>17717</v>
      </c>
      <c r="M92" s="248">
        <f t="shared" si="50"/>
        <v>0</v>
      </c>
      <c r="N92" s="248">
        <f t="shared" si="50"/>
        <v>0</v>
      </c>
      <c r="O92" s="248">
        <f t="shared" si="50"/>
        <v>0</v>
      </c>
      <c r="P92" s="248">
        <f t="shared" si="50"/>
        <v>370300</v>
      </c>
      <c r="Q92" s="248">
        <f t="shared" si="50"/>
        <v>4275</v>
      </c>
      <c r="R92" s="248">
        <f t="shared" si="50"/>
        <v>17717</v>
      </c>
      <c r="S92" s="248">
        <f t="shared" si="50"/>
        <v>527.5</v>
      </c>
      <c r="T92" s="271">
        <f>BazaZaUpit[[#This Row],[Izvršenje 01.01.-30.06.2023.]]/BazaZaUpit[[#This Row],[Izvršenje 01.01.-30.06.2022.]]*100</f>
        <v>12.339181286549708</v>
      </c>
      <c r="U92" s="271">
        <f>BazaZaUpit[[#This Row],[Izvršenje 01.01.-30.06.2023.]]/BazaZaUpit[[#This Row],[IZVORNI / TEKUĆI                           Plan za 2023.]]*100</f>
        <v>2.9773663712818195</v>
      </c>
      <c r="Y92" s="248">
        <f>BazaZaUpit[[#This Row],[IZVORNI           Plan za 2023. EUR]]-BazaZaUpit[[#This Row],[IZVORNI / TEKUĆI                           Plan za 2023.]]</f>
        <v>0</v>
      </c>
    </row>
    <row r="93" spans="1:25" s="42" customFormat="1" x14ac:dyDescent="0.25">
      <c r="A93" s="66">
        <v>4</v>
      </c>
      <c r="B93" s="67" t="s">
        <v>112</v>
      </c>
      <c r="C93" s="67"/>
      <c r="D93" s="67"/>
      <c r="E93" s="67"/>
      <c r="F93" s="67"/>
      <c r="G93" s="67"/>
      <c r="H93" s="67"/>
      <c r="I93" s="67"/>
      <c r="J93" s="68">
        <f t="shared" ref="J93:O93" si="51">SUM(J94+J97)</f>
        <v>33181</v>
      </c>
      <c r="K93" s="68">
        <f t="shared" si="51"/>
        <v>28426.17</v>
      </c>
      <c r="L93" s="236">
        <f t="shared" si="51"/>
        <v>17717</v>
      </c>
      <c r="M93" s="236"/>
      <c r="N93" s="236">
        <f t="shared" si="51"/>
        <v>0</v>
      </c>
      <c r="O93" s="236">
        <f t="shared" si="51"/>
        <v>0</v>
      </c>
      <c r="P93" s="237">
        <f t="shared" ref="P93:S93" si="52">SUM(P94+P97)</f>
        <v>370300</v>
      </c>
      <c r="Q93" s="237">
        <f t="shared" si="52"/>
        <v>4275</v>
      </c>
      <c r="R93" s="237">
        <f t="shared" si="52"/>
        <v>17717</v>
      </c>
      <c r="S93" s="237">
        <f t="shared" si="52"/>
        <v>527.5</v>
      </c>
      <c r="T93" s="269">
        <f>BazaZaUpit[[#This Row],[Izvršenje 01.01.-30.06.2023.]]/BazaZaUpit[[#This Row],[Izvršenje 01.01.-30.06.2022.]]*100</f>
        <v>12.339181286549708</v>
      </c>
      <c r="U93" s="269">
        <f>BazaZaUpit[[#This Row],[Izvršenje 01.01.-30.06.2023.]]/BazaZaUpit[[#This Row],[IZVORNI / TEKUĆI                           Plan za 2023.]]*100</f>
        <v>2.9773663712818195</v>
      </c>
      <c r="Y93" s="237">
        <f>BazaZaUpit[[#This Row],[IZVORNI           Plan za 2023. EUR]]-BazaZaUpit[[#This Row],[IZVORNI / TEKUĆI                           Plan za 2023.]]</f>
        <v>0</v>
      </c>
    </row>
    <row r="94" spans="1:25" s="42" customFormat="1" x14ac:dyDescent="0.25">
      <c r="A94" s="69">
        <v>41</v>
      </c>
      <c r="B94" s="70" t="s">
        <v>86</v>
      </c>
      <c r="C94" s="70"/>
      <c r="D94" s="70"/>
      <c r="E94" s="70"/>
      <c r="F94" s="70"/>
      <c r="G94" s="70"/>
      <c r="H94" s="70"/>
      <c r="I94" s="70"/>
      <c r="J94" s="71">
        <f t="shared" ref="J94:S95" si="53">SUM(J95)</f>
        <v>6636</v>
      </c>
      <c r="K94" s="71">
        <f t="shared" si="53"/>
        <v>5474.82</v>
      </c>
      <c r="L94" s="238">
        <f t="shared" si="53"/>
        <v>0</v>
      </c>
      <c r="M94" s="238"/>
      <c r="N94" s="238">
        <f t="shared" si="53"/>
        <v>0</v>
      </c>
      <c r="O94" s="238">
        <f t="shared" si="53"/>
        <v>0</v>
      </c>
      <c r="P94" s="239">
        <f t="shared" si="53"/>
        <v>0</v>
      </c>
      <c r="Q94" s="239">
        <f t="shared" si="53"/>
        <v>2156.75</v>
      </c>
      <c r="R94" s="239">
        <f t="shared" si="53"/>
        <v>0</v>
      </c>
      <c r="S94" s="239">
        <f t="shared" si="53"/>
        <v>0</v>
      </c>
      <c r="T94" s="269"/>
      <c r="U94" s="269"/>
      <c r="Y94" s="239">
        <f>BazaZaUpit[[#This Row],[IZVORNI           Plan za 2023. EUR]]-BazaZaUpit[[#This Row],[IZVORNI / TEKUĆI                           Plan za 2023.]]</f>
        <v>0</v>
      </c>
    </row>
    <row r="95" spans="1:25" s="42" customFormat="1" x14ac:dyDescent="0.25">
      <c r="A95" s="69">
        <v>412</v>
      </c>
      <c r="B95" s="70" t="s">
        <v>32</v>
      </c>
      <c r="C95" s="70"/>
      <c r="D95" s="70"/>
      <c r="E95" s="70"/>
      <c r="F95" s="70"/>
      <c r="G95" s="70"/>
      <c r="H95" s="70"/>
      <c r="I95" s="70"/>
      <c r="J95" s="71">
        <f t="shared" si="53"/>
        <v>6636</v>
      </c>
      <c r="K95" s="71">
        <f t="shared" si="53"/>
        <v>5474.82</v>
      </c>
      <c r="L95" s="238">
        <f t="shared" si="53"/>
        <v>0</v>
      </c>
      <c r="M95" s="238"/>
      <c r="N95" s="238">
        <f t="shared" si="53"/>
        <v>0</v>
      </c>
      <c r="O95" s="238">
        <f t="shared" si="53"/>
        <v>0</v>
      </c>
      <c r="P95" s="239">
        <f t="shared" si="53"/>
        <v>0</v>
      </c>
      <c r="Q95" s="239">
        <f t="shared" si="53"/>
        <v>2156.75</v>
      </c>
      <c r="R95" s="239">
        <f t="shared" si="53"/>
        <v>0</v>
      </c>
      <c r="S95" s="239">
        <f t="shared" si="53"/>
        <v>0</v>
      </c>
      <c r="T95" s="269"/>
      <c r="U95" s="269"/>
      <c r="Y95" s="239">
        <f>BazaZaUpit[[#This Row],[IZVORNI           Plan za 2023. EUR]]-BazaZaUpit[[#This Row],[IZVORNI / TEKUĆI                           Plan za 2023.]]</f>
        <v>0</v>
      </c>
    </row>
    <row r="96" spans="1:25" s="42" customFormat="1" x14ac:dyDescent="0.25">
      <c r="A96" s="10">
        <v>4123</v>
      </c>
      <c r="B96" s="5" t="s">
        <v>61</v>
      </c>
      <c r="C96" s="5"/>
      <c r="D96" s="5"/>
      <c r="E96" s="5"/>
      <c r="F96" s="5"/>
      <c r="G96" s="5"/>
      <c r="H96" s="5"/>
      <c r="I96" s="5"/>
      <c r="J96" s="6">
        <v>6636</v>
      </c>
      <c r="K96" s="6">
        <v>5474.82</v>
      </c>
      <c r="L96" s="242">
        <v>0</v>
      </c>
      <c r="M96" s="242"/>
      <c r="N96" s="242">
        <v>0</v>
      </c>
      <c r="O96" s="242"/>
      <c r="P96" s="243">
        <v>0</v>
      </c>
      <c r="Q96" s="244">
        <v>2156.75</v>
      </c>
      <c r="R96" s="245"/>
      <c r="S96" s="244"/>
      <c r="T96" s="270"/>
      <c r="U96" s="270"/>
      <c r="Y96" s="244">
        <f>BazaZaUpit[[#This Row],[IZVORNI           Plan za 2023. EUR]]-BazaZaUpit[[#This Row],[IZVORNI / TEKUĆI                           Plan za 2023.]]</f>
        <v>0</v>
      </c>
    </row>
    <row r="97" spans="1:25" s="42" customFormat="1" x14ac:dyDescent="0.25">
      <c r="A97" s="69">
        <v>42</v>
      </c>
      <c r="B97" s="70" t="s">
        <v>26</v>
      </c>
      <c r="C97" s="70"/>
      <c r="D97" s="70"/>
      <c r="E97" s="70"/>
      <c r="F97" s="70"/>
      <c r="G97" s="70"/>
      <c r="H97" s="70"/>
      <c r="I97" s="70"/>
      <c r="J97" s="71">
        <f t="shared" ref="J97:S98" si="54">SUM(J98)</f>
        <v>26545</v>
      </c>
      <c r="K97" s="71">
        <f t="shared" si="54"/>
        <v>22951.35</v>
      </c>
      <c r="L97" s="238">
        <f t="shared" si="54"/>
        <v>17717</v>
      </c>
      <c r="M97" s="238"/>
      <c r="N97" s="238">
        <f t="shared" si="54"/>
        <v>0</v>
      </c>
      <c r="O97" s="238">
        <f t="shared" si="54"/>
        <v>0</v>
      </c>
      <c r="P97" s="239">
        <f t="shared" si="54"/>
        <v>370300</v>
      </c>
      <c r="Q97" s="239">
        <f t="shared" si="54"/>
        <v>2118.25</v>
      </c>
      <c r="R97" s="239">
        <f t="shared" si="54"/>
        <v>17717</v>
      </c>
      <c r="S97" s="239">
        <f t="shared" si="54"/>
        <v>527.5</v>
      </c>
      <c r="T97" s="269">
        <f>BazaZaUpit[[#This Row],[Izvršenje 01.01.-30.06.2023.]]/BazaZaUpit[[#This Row],[Izvršenje 01.01.-30.06.2022.]]*100</f>
        <v>24.902631889531452</v>
      </c>
      <c r="U97" s="269">
        <f>BazaZaUpit[[#This Row],[Izvršenje 01.01.-30.06.2023.]]/BazaZaUpit[[#This Row],[IZVORNI / TEKUĆI                           Plan za 2023.]]*100</f>
        <v>2.9773663712818195</v>
      </c>
      <c r="Y97" s="239">
        <f>BazaZaUpit[[#This Row],[IZVORNI           Plan za 2023. EUR]]-BazaZaUpit[[#This Row],[IZVORNI / TEKUĆI                           Plan za 2023.]]</f>
        <v>0</v>
      </c>
    </row>
    <row r="98" spans="1:25" s="42" customFormat="1" x14ac:dyDescent="0.25">
      <c r="A98" s="69">
        <v>422</v>
      </c>
      <c r="B98" s="70" t="s">
        <v>25</v>
      </c>
      <c r="C98" s="70"/>
      <c r="D98" s="70"/>
      <c r="E98" s="70"/>
      <c r="F98" s="70"/>
      <c r="G98" s="70"/>
      <c r="H98" s="70"/>
      <c r="I98" s="70"/>
      <c r="J98" s="71">
        <f t="shared" si="54"/>
        <v>26545</v>
      </c>
      <c r="K98" s="71">
        <f t="shared" si="54"/>
        <v>22951.35</v>
      </c>
      <c r="L98" s="238">
        <f t="shared" si="54"/>
        <v>17717</v>
      </c>
      <c r="M98" s="238"/>
      <c r="N98" s="238">
        <f t="shared" si="54"/>
        <v>0</v>
      </c>
      <c r="O98" s="238">
        <f t="shared" si="54"/>
        <v>0</v>
      </c>
      <c r="P98" s="239">
        <f t="shared" si="54"/>
        <v>370300</v>
      </c>
      <c r="Q98" s="239">
        <f t="shared" si="54"/>
        <v>2118.25</v>
      </c>
      <c r="R98" s="239">
        <v>17717</v>
      </c>
      <c r="S98" s="239">
        <f t="shared" si="54"/>
        <v>527.5</v>
      </c>
      <c r="T98" s="269">
        <f>BazaZaUpit[[#This Row],[Izvršenje 01.01.-30.06.2023.]]/BazaZaUpit[[#This Row],[Izvršenje 01.01.-30.06.2022.]]*100</f>
        <v>24.902631889531452</v>
      </c>
      <c r="U98" s="269">
        <f>BazaZaUpit[[#This Row],[Izvršenje 01.01.-30.06.2023.]]/BazaZaUpit[[#This Row],[IZVORNI / TEKUĆI                           Plan za 2023.]]*100</f>
        <v>2.9773663712818195</v>
      </c>
      <c r="Y98" s="239">
        <f>BazaZaUpit[[#This Row],[IZVORNI           Plan za 2023. EUR]]-BazaZaUpit[[#This Row],[IZVORNI / TEKUĆI                           Plan za 2023.]]</f>
        <v>0</v>
      </c>
    </row>
    <row r="99" spans="1:25" s="42" customFormat="1" x14ac:dyDescent="0.25">
      <c r="A99" s="10">
        <v>4221</v>
      </c>
      <c r="B99" s="5" t="s">
        <v>77</v>
      </c>
      <c r="C99" s="5"/>
      <c r="D99" s="5"/>
      <c r="E99" s="5"/>
      <c r="F99" s="5"/>
      <c r="G99" s="5"/>
      <c r="H99" s="5"/>
      <c r="I99" s="5"/>
      <c r="J99" s="6">
        <v>26545</v>
      </c>
      <c r="K99" s="6">
        <v>22951.35</v>
      </c>
      <c r="L99" s="242">
        <v>17717</v>
      </c>
      <c r="M99" s="242"/>
      <c r="N99" s="242">
        <v>0</v>
      </c>
      <c r="O99" s="242">
        <v>0</v>
      </c>
      <c r="P99" s="243">
        <v>370300</v>
      </c>
      <c r="Q99" s="244">
        <v>2118.25</v>
      </c>
      <c r="R99" s="245">
        <v>17717</v>
      </c>
      <c r="S99" s="244">
        <v>527.5</v>
      </c>
      <c r="T99" s="270">
        <f>BazaZaUpit[[#This Row],[Izvršenje 01.01.-30.06.2023.]]/BazaZaUpit[[#This Row],[Izvršenje 01.01.-30.06.2022.]]*100</f>
        <v>24.902631889531452</v>
      </c>
      <c r="U99" s="270">
        <f>BazaZaUpit[[#This Row],[Izvršenje 01.01.-30.06.2023.]]/BazaZaUpit[[#This Row],[IZVORNI / TEKUĆI                           Plan za 2023.]]*100</f>
        <v>2.9773663712818195</v>
      </c>
      <c r="Y99" s="244">
        <f>BazaZaUpit[[#This Row],[IZVORNI           Plan za 2023. EUR]]-BazaZaUpit[[#This Row],[IZVORNI / TEKUĆI                           Plan za 2023.]]</f>
        <v>0</v>
      </c>
    </row>
    <row r="100" spans="1:25" s="42" customFormat="1" ht="60" x14ac:dyDescent="0.25">
      <c r="A100" s="47" t="s">
        <v>31</v>
      </c>
      <c r="B100" s="18" t="s">
        <v>37</v>
      </c>
      <c r="C100" s="18" t="s">
        <v>146</v>
      </c>
      <c r="D100" s="18" t="s">
        <v>120</v>
      </c>
      <c r="E100" s="18" t="s">
        <v>122</v>
      </c>
      <c r="F100" s="18" t="s">
        <v>298</v>
      </c>
      <c r="G100" s="18" t="s">
        <v>299</v>
      </c>
      <c r="H100" s="18"/>
      <c r="I100" s="18"/>
      <c r="J100" s="19">
        <f>SUM(J102)</f>
        <v>11475</v>
      </c>
      <c r="K100" s="19">
        <f>SUM(K102)</f>
        <v>0</v>
      </c>
      <c r="L100" s="256">
        <f>SUM(L102)</f>
        <v>18111</v>
      </c>
      <c r="M100" s="256">
        <f t="shared" ref="M100:S100" si="55">SUM(M102)</f>
        <v>0</v>
      </c>
      <c r="N100" s="256">
        <f t="shared" si="55"/>
        <v>0</v>
      </c>
      <c r="O100" s="256">
        <f t="shared" si="55"/>
        <v>0</v>
      </c>
      <c r="P100" s="256">
        <f t="shared" si="55"/>
        <v>0</v>
      </c>
      <c r="Q100" s="256">
        <f t="shared" si="55"/>
        <v>0</v>
      </c>
      <c r="R100" s="256">
        <f t="shared" si="55"/>
        <v>18111</v>
      </c>
      <c r="S100" s="256">
        <f t="shared" si="55"/>
        <v>0</v>
      </c>
      <c r="T100" s="272"/>
      <c r="U100" s="272"/>
      <c r="Y100" s="256">
        <f>BazaZaUpit[[#This Row],[IZVORNI           Plan za 2023. EUR]]-BazaZaUpit[[#This Row],[IZVORNI / TEKUĆI                           Plan za 2023.]]</f>
        <v>0</v>
      </c>
    </row>
    <row r="101" spans="1:25" s="42" customFormat="1" x14ac:dyDescent="0.25">
      <c r="A101" s="66">
        <v>4</v>
      </c>
      <c r="B101" s="67" t="s">
        <v>112</v>
      </c>
      <c r="C101" s="67"/>
      <c r="D101" s="67"/>
      <c r="E101" s="67"/>
      <c r="F101" s="67"/>
      <c r="G101" s="67"/>
      <c r="H101" s="67"/>
      <c r="I101" s="67"/>
      <c r="J101" s="68">
        <f>SUM(J102)</f>
        <v>11475</v>
      </c>
      <c r="K101" s="68">
        <f>SUM(K102)</f>
        <v>0</v>
      </c>
      <c r="L101" s="236">
        <f t="shared" ref="L101:S101" si="56">SUM(L102)</f>
        <v>18111</v>
      </c>
      <c r="M101" s="236">
        <f t="shared" si="56"/>
        <v>0</v>
      </c>
      <c r="N101" s="236">
        <f t="shared" si="56"/>
        <v>0</v>
      </c>
      <c r="O101" s="236">
        <f t="shared" si="56"/>
        <v>0</v>
      </c>
      <c r="P101" s="236">
        <f t="shared" si="56"/>
        <v>0</v>
      </c>
      <c r="Q101" s="236">
        <f t="shared" si="56"/>
        <v>0</v>
      </c>
      <c r="R101" s="236">
        <f t="shared" si="56"/>
        <v>18111</v>
      </c>
      <c r="S101" s="236">
        <f t="shared" si="56"/>
        <v>0</v>
      </c>
      <c r="T101" s="269"/>
      <c r="U101" s="269"/>
      <c r="Y101" s="236">
        <f>BazaZaUpit[[#This Row],[IZVORNI           Plan za 2023. EUR]]-BazaZaUpit[[#This Row],[IZVORNI / TEKUĆI                           Plan za 2023.]]</f>
        <v>0</v>
      </c>
    </row>
    <row r="102" spans="1:25" s="42" customFormat="1" x14ac:dyDescent="0.25">
      <c r="A102" s="69">
        <v>42</v>
      </c>
      <c r="B102" s="70" t="s">
        <v>94</v>
      </c>
      <c r="C102" s="70"/>
      <c r="D102" s="70"/>
      <c r="E102" s="70"/>
      <c r="F102" s="70"/>
      <c r="G102" s="70"/>
      <c r="H102" s="70"/>
      <c r="I102" s="70"/>
      <c r="J102" s="71">
        <f t="shared" ref="J102:S103" si="57">SUM(J103)</f>
        <v>11475</v>
      </c>
      <c r="K102" s="71">
        <f t="shared" si="57"/>
        <v>0</v>
      </c>
      <c r="L102" s="240">
        <f t="shared" si="57"/>
        <v>18111</v>
      </c>
      <c r="M102" s="240">
        <f t="shared" si="57"/>
        <v>0</v>
      </c>
      <c r="N102" s="240">
        <f t="shared" si="57"/>
        <v>0</v>
      </c>
      <c r="O102" s="240">
        <f t="shared" si="57"/>
        <v>0</v>
      </c>
      <c r="P102" s="240">
        <f t="shared" si="57"/>
        <v>0</v>
      </c>
      <c r="Q102" s="240">
        <f t="shared" si="57"/>
        <v>0</v>
      </c>
      <c r="R102" s="240">
        <f t="shared" si="57"/>
        <v>18111</v>
      </c>
      <c r="S102" s="240">
        <f t="shared" si="57"/>
        <v>0</v>
      </c>
      <c r="T102" s="269"/>
      <c r="U102" s="269"/>
      <c r="Y102" s="240">
        <f>BazaZaUpit[[#This Row],[IZVORNI           Plan za 2023. EUR]]-BazaZaUpit[[#This Row],[IZVORNI / TEKUĆI                           Plan za 2023.]]</f>
        <v>0</v>
      </c>
    </row>
    <row r="103" spans="1:25" s="42" customFormat="1" x14ac:dyDescent="0.25">
      <c r="A103" s="69">
        <v>422</v>
      </c>
      <c r="B103" s="70" t="s">
        <v>25</v>
      </c>
      <c r="C103" s="70"/>
      <c r="D103" s="70"/>
      <c r="E103" s="70"/>
      <c r="F103" s="70"/>
      <c r="G103" s="70"/>
      <c r="H103" s="70"/>
      <c r="I103" s="70"/>
      <c r="J103" s="71">
        <f t="shared" si="57"/>
        <v>11475</v>
      </c>
      <c r="K103" s="71">
        <f t="shared" si="57"/>
        <v>0</v>
      </c>
      <c r="L103" s="240">
        <f t="shared" si="57"/>
        <v>18111</v>
      </c>
      <c r="M103" s="240">
        <f t="shared" si="57"/>
        <v>0</v>
      </c>
      <c r="N103" s="240">
        <f t="shared" si="57"/>
        <v>0</v>
      </c>
      <c r="O103" s="240">
        <f t="shared" si="57"/>
        <v>0</v>
      </c>
      <c r="P103" s="240">
        <f t="shared" si="57"/>
        <v>0</v>
      </c>
      <c r="Q103" s="240">
        <f t="shared" si="57"/>
        <v>0</v>
      </c>
      <c r="R103" s="240">
        <f t="shared" si="57"/>
        <v>18111</v>
      </c>
      <c r="S103" s="240">
        <f t="shared" si="57"/>
        <v>0</v>
      </c>
      <c r="T103" s="269"/>
      <c r="U103" s="269"/>
      <c r="Y103" s="240">
        <f>BazaZaUpit[[#This Row],[IZVORNI           Plan za 2023. EUR]]-BazaZaUpit[[#This Row],[IZVORNI / TEKUĆI                           Plan za 2023.]]</f>
        <v>0</v>
      </c>
    </row>
    <row r="104" spans="1:25" x14ac:dyDescent="0.25">
      <c r="A104" s="10">
        <v>4221</v>
      </c>
      <c r="B104" s="5" t="s">
        <v>77</v>
      </c>
      <c r="C104" s="5"/>
      <c r="D104" s="5"/>
      <c r="E104" s="5"/>
      <c r="F104" s="5"/>
      <c r="G104" s="5"/>
      <c r="H104" s="5"/>
      <c r="I104" s="5"/>
      <c r="J104" s="6">
        <v>11475</v>
      </c>
      <c r="K104" s="6"/>
      <c r="L104" s="242">
        <v>18111</v>
      </c>
      <c r="M104" s="242"/>
      <c r="N104" s="242"/>
      <c r="O104" s="242"/>
      <c r="P104" s="243"/>
      <c r="Q104" s="244"/>
      <c r="R104" s="245">
        <v>18111</v>
      </c>
      <c r="S104" s="244"/>
      <c r="T104" s="270"/>
      <c r="U104" s="270"/>
      <c r="Y104" s="244">
        <f>BazaZaUpit[[#This Row],[IZVORNI           Plan za 2023. EUR]]-BazaZaUpit[[#This Row],[IZVORNI / TEKUĆI                           Plan za 2023.]]</f>
        <v>0</v>
      </c>
    </row>
    <row r="105" spans="1:25" s="42" customFormat="1" x14ac:dyDescent="0.25">
      <c r="A105" s="40" t="s">
        <v>6</v>
      </c>
      <c r="B105" s="14" t="s">
        <v>38</v>
      </c>
      <c r="C105" s="14"/>
      <c r="D105" s="14"/>
      <c r="E105" s="14"/>
      <c r="F105" s="14"/>
      <c r="G105" s="14"/>
      <c r="H105" s="14"/>
      <c r="I105" s="14"/>
      <c r="J105" s="15">
        <f t="shared" ref="J105:S105" si="58">SUM(J106)</f>
        <v>113278</v>
      </c>
      <c r="K105" s="15">
        <f t="shared" si="58"/>
        <v>78040.800000000003</v>
      </c>
      <c r="L105" s="232">
        <f t="shared" si="58"/>
        <v>184019</v>
      </c>
      <c r="M105" s="232"/>
      <c r="N105" s="232">
        <f t="shared" si="58"/>
        <v>178516</v>
      </c>
      <c r="O105" s="232">
        <f t="shared" si="58"/>
        <v>140995</v>
      </c>
      <c r="P105" s="233">
        <f t="shared" si="58"/>
        <v>66145</v>
      </c>
      <c r="Q105" s="233">
        <f t="shared" si="58"/>
        <v>28256.61</v>
      </c>
      <c r="R105" s="233">
        <f t="shared" si="58"/>
        <v>184019</v>
      </c>
      <c r="S105" s="233">
        <f t="shared" si="58"/>
        <v>49642.789999999994</v>
      </c>
      <c r="T105" s="267">
        <f>BazaZaUpit[[#This Row],[Izvršenje 01.01.-30.06.2023.]]/BazaZaUpit[[#This Row],[Izvršenje 01.01.-30.06.2022.]]*100</f>
        <v>175.68558294855606</v>
      </c>
      <c r="U105" s="267">
        <f>BazaZaUpit[[#This Row],[Izvršenje 01.01.-30.06.2023.]]/BazaZaUpit[[#This Row],[IZVORNI / TEKUĆI                           Plan za 2023.]]*100</f>
        <v>26.976991506311844</v>
      </c>
      <c r="Y105" s="233">
        <f>BazaZaUpit[[#This Row],[IZVORNI           Plan za 2023. EUR]]-BazaZaUpit[[#This Row],[IZVORNI / TEKUĆI                           Plan za 2023.]]</f>
        <v>0</v>
      </c>
    </row>
    <row r="106" spans="1:25" s="42" customFormat="1" ht="60" x14ac:dyDescent="0.25">
      <c r="A106" s="44" t="s">
        <v>30</v>
      </c>
      <c r="B106" s="16" t="s">
        <v>35</v>
      </c>
      <c r="C106" s="16" t="s">
        <v>145</v>
      </c>
      <c r="D106" s="16" t="s">
        <v>120</v>
      </c>
      <c r="E106" s="16" t="s">
        <v>121</v>
      </c>
      <c r="F106" s="3" t="s">
        <v>295</v>
      </c>
      <c r="G106" s="3" t="s">
        <v>296</v>
      </c>
      <c r="H106" s="3"/>
      <c r="I106" s="3"/>
      <c r="J106" s="17">
        <f t="shared" ref="J106:O106" si="59">SUM(J107+J122)</f>
        <v>113278</v>
      </c>
      <c r="K106" s="17">
        <f t="shared" si="59"/>
        <v>78040.800000000003</v>
      </c>
      <c r="L106" s="254">
        <f t="shared" si="59"/>
        <v>184019</v>
      </c>
      <c r="M106" s="254"/>
      <c r="N106" s="254">
        <f t="shared" si="59"/>
        <v>178516</v>
      </c>
      <c r="O106" s="254">
        <f t="shared" si="59"/>
        <v>140995</v>
      </c>
      <c r="P106" s="255">
        <f t="shared" ref="P106:S106" si="60">SUM(P107+P122)</f>
        <v>66145</v>
      </c>
      <c r="Q106" s="255">
        <f>SUM(Q107+Q125)</f>
        <v>28256.61</v>
      </c>
      <c r="R106" s="255">
        <f t="shared" si="60"/>
        <v>184019</v>
      </c>
      <c r="S106" s="255">
        <f t="shared" si="60"/>
        <v>49642.789999999994</v>
      </c>
      <c r="T106" s="268">
        <f>BazaZaUpit[[#This Row],[Izvršenje 01.01.-30.06.2023.]]/BazaZaUpit[[#This Row],[Izvršenje 01.01.-30.06.2022.]]*100</f>
        <v>175.68558294855606</v>
      </c>
      <c r="U106" s="268">
        <f>BazaZaUpit[[#This Row],[Izvršenje 01.01.-30.06.2023.]]/BazaZaUpit[[#This Row],[IZVORNI / TEKUĆI                           Plan za 2023.]]*100</f>
        <v>26.976991506311844</v>
      </c>
      <c r="Y106" s="255">
        <f>BazaZaUpit[[#This Row],[IZVORNI           Plan za 2023. EUR]]-BazaZaUpit[[#This Row],[IZVORNI / TEKUĆI                           Plan za 2023.]]</f>
        <v>0</v>
      </c>
    </row>
    <row r="107" spans="1:25" s="42" customFormat="1" x14ac:dyDescent="0.25">
      <c r="A107" s="66">
        <v>3</v>
      </c>
      <c r="B107" s="67" t="s">
        <v>113</v>
      </c>
      <c r="C107" s="67"/>
      <c r="D107" s="67"/>
      <c r="E107" s="67"/>
      <c r="F107" s="67"/>
      <c r="G107" s="67"/>
      <c r="H107" s="67"/>
      <c r="I107" s="67"/>
      <c r="J107" s="68">
        <f t="shared" ref="J107:O107" si="61">SUM(J108+J118)</f>
        <v>56340</v>
      </c>
      <c r="K107" s="68">
        <f t="shared" si="61"/>
        <v>48122.28</v>
      </c>
      <c r="L107" s="236">
        <f t="shared" si="61"/>
        <v>67708</v>
      </c>
      <c r="M107" s="236"/>
      <c r="N107" s="236">
        <f t="shared" si="61"/>
        <v>67945</v>
      </c>
      <c r="O107" s="236">
        <f t="shared" si="61"/>
        <v>65995</v>
      </c>
      <c r="P107" s="237">
        <f t="shared" ref="P107:S107" si="62">SUM(P108+P118)</f>
        <v>66145</v>
      </c>
      <c r="Q107" s="237">
        <f>SUM(Q108+Q120)</f>
        <v>12077.85</v>
      </c>
      <c r="R107" s="237">
        <f t="shared" si="62"/>
        <v>67708</v>
      </c>
      <c r="S107" s="237">
        <f t="shared" si="62"/>
        <v>22409.899999999998</v>
      </c>
      <c r="T107" s="269">
        <f>BazaZaUpit[[#This Row],[Izvršenje 01.01.-30.06.2023.]]/BazaZaUpit[[#This Row],[Izvršenje 01.01.-30.06.2022.]]*100</f>
        <v>185.54544062064025</v>
      </c>
      <c r="U107" s="269">
        <f>BazaZaUpit[[#This Row],[Izvršenje 01.01.-30.06.2023.]]/BazaZaUpit[[#This Row],[IZVORNI / TEKUĆI                           Plan za 2023.]]*100</f>
        <v>33.097861404856147</v>
      </c>
      <c r="Y107" s="237">
        <f>BazaZaUpit[[#This Row],[IZVORNI           Plan za 2023. EUR]]-BazaZaUpit[[#This Row],[IZVORNI / TEKUĆI                           Plan za 2023.]]</f>
        <v>0</v>
      </c>
    </row>
    <row r="108" spans="1:25" s="42" customFormat="1" x14ac:dyDescent="0.25">
      <c r="A108" s="69">
        <v>32</v>
      </c>
      <c r="B108" s="70" t="s">
        <v>21</v>
      </c>
      <c r="C108" s="70"/>
      <c r="D108" s="70"/>
      <c r="E108" s="70"/>
      <c r="F108" s="70"/>
      <c r="G108" s="70"/>
      <c r="H108" s="70"/>
      <c r="I108" s="70"/>
      <c r="J108" s="71">
        <f t="shared" ref="J108:O108" si="63">SUM(J109+J113+J116)</f>
        <v>52624</v>
      </c>
      <c r="K108" s="71">
        <f t="shared" si="63"/>
        <v>47531.22</v>
      </c>
      <c r="L108" s="238">
        <f t="shared" si="63"/>
        <v>53296</v>
      </c>
      <c r="M108" s="238"/>
      <c r="N108" s="238">
        <f t="shared" si="63"/>
        <v>61145</v>
      </c>
      <c r="O108" s="238">
        <f t="shared" si="63"/>
        <v>63545</v>
      </c>
      <c r="P108" s="239">
        <f t="shared" ref="P108:S108" si="64">SUM(P109+P113+P116)</f>
        <v>66145</v>
      </c>
      <c r="Q108" s="239">
        <f t="shared" si="64"/>
        <v>11614.95</v>
      </c>
      <c r="R108" s="239">
        <f t="shared" si="64"/>
        <v>53296</v>
      </c>
      <c r="S108" s="239">
        <f t="shared" si="64"/>
        <v>16506.419999999998</v>
      </c>
      <c r="T108" s="269">
        <f>BazaZaUpit[[#This Row],[Izvršenje 01.01.-30.06.2023.]]/BazaZaUpit[[#This Row],[Izvršenje 01.01.-30.06.2022.]]*100</f>
        <v>142.11356915010393</v>
      </c>
      <c r="U108" s="269">
        <f>BazaZaUpit[[#This Row],[Izvršenje 01.01.-30.06.2023.]]/BazaZaUpit[[#This Row],[IZVORNI / TEKUĆI                           Plan za 2023.]]*100</f>
        <v>30.971217352146503</v>
      </c>
      <c r="Y108" s="239">
        <f>BazaZaUpit[[#This Row],[IZVORNI           Plan za 2023. EUR]]-BazaZaUpit[[#This Row],[IZVORNI / TEKUĆI                           Plan za 2023.]]</f>
        <v>0</v>
      </c>
    </row>
    <row r="109" spans="1:25" s="42" customFormat="1" x14ac:dyDescent="0.25">
      <c r="A109" s="72">
        <v>322</v>
      </c>
      <c r="B109" s="73" t="s">
        <v>15</v>
      </c>
      <c r="C109" s="73"/>
      <c r="D109" s="73"/>
      <c r="E109" s="73"/>
      <c r="F109" s="73"/>
      <c r="G109" s="73"/>
      <c r="H109" s="73"/>
      <c r="I109" s="73"/>
      <c r="J109" s="74">
        <f t="shared" ref="J109:O109" si="65">SUM(J110:J112)</f>
        <v>27407</v>
      </c>
      <c r="K109" s="74">
        <f t="shared" si="65"/>
        <v>25956.52</v>
      </c>
      <c r="L109" s="257">
        <f t="shared" si="65"/>
        <v>30070</v>
      </c>
      <c r="M109" s="257"/>
      <c r="N109" s="257">
        <f t="shared" si="65"/>
        <v>34200</v>
      </c>
      <c r="O109" s="257">
        <f t="shared" si="65"/>
        <v>35200</v>
      </c>
      <c r="P109" s="258">
        <f t="shared" ref="P109:S109" si="66">SUM(P110:P112)</f>
        <v>37800</v>
      </c>
      <c r="Q109" s="258">
        <f t="shared" si="66"/>
        <v>8301.34</v>
      </c>
      <c r="R109" s="258">
        <f t="shared" si="66"/>
        <v>30070</v>
      </c>
      <c r="S109" s="258">
        <f t="shared" si="66"/>
        <v>10945.73</v>
      </c>
      <c r="T109" s="269">
        <f>BazaZaUpit[[#This Row],[Izvršenje 01.01.-30.06.2023.]]/BazaZaUpit[[#This Row],[Izvršenje 01.01.-30.06.2022.]]*100</f>
        <v>131.85497763011753</v>
      </c>
      <c r="U109" s="269">
        <f>BazaZaUpit[[#This Row],[Izvršenje 01.01.-30.06.2023.]]/BazaZaUpit[[#This Row],[IZVORNI / TEKUĆI                           Plan za 2023.]]*100</f>
        <v>36.400831393415359</v>
      </c>
      <c r="Y109" s="307">
        <f>BazaZaUpit[[#This Row],[IZVORNI           Plan za 2023. EUR]]-BazaZaUpit[[#This Row],[IZVORNI / TEKUĆI                           Plan za 2023.]]</f>
        <v>0</v>
      </c>
    </row>
    <row r="110" spans="1:25" x14ac:dyDescent="0.25">
      <c r="A110" s="10">
        <v>3223</v>
      </c>
      <c r="B110" s="5" t="s">
        <v>62</v>
      </c>
      <c r="C110" s="5"/>
      <c r="D110" s="5"/>
      <c r="E110" s="5"/>
      <c r="F110" s="5"/>
      <c r="G110" s="5"/>
      <c r="H110" s="5"/>
      <c r="I110" s="5"/>
      <c r="J110" s="6">
        <v>21899</v>
      </c>
      <c r="K110" s="6">
        <v>20498.900000000001</v>
      </c>
      <c r="L110" s="242">
        <v>23226</v>
      </c>
      <c r="M110" s="242"/>
      <c r="N110" s="242">
        <v>24000</v>
      </c>
      <c r="O110" s="242">
        <v>26000</v>
      </c>
      <c r="P110" s="243">
        <v>28600</v>
      </c>
      <c r="Q110" s="244">
        <v>7278.18</v>
      </c>
      <c r="R110" s="245">
        <v>23226</v>
      </c>
      <c r="S110" s="244">
        <v>8139.83</v>
      </c>
      <c r="T110" s="270">
        <f>BazaZaUpit[[#This Row],[Izvršenje 01.01.-30.06.2023.]]/BazaZaUpit[[#This Row],[Izvršenje 01.01.-30.06.2022.]]*100</f>
        <v>111.83881135118945</v>
      </c>
      <c r="U110" s="270">
        <f>BazaZaUpit[[#This Row],[Izvršenje 01.01.-30.06.2023.]]/BazaZaUpit[[#This Row],[IZVORNI / TEKUĆI                           Plan za 2023.]]*100</f>
        <v>35.046198226125888</v>
      </c>
      <c r="Y110" s="244">
        <f>BazaZaUpit[[#This Row],[IZVORNI           Plan za 2023. EUR]]-BazaZaUpit[[#This Row],[IZVORNI / TEKUĆI                           Plan za 2023.]]</f>
        <v>0</v>
      </c>
    </row>
    <row r="111" spans="1:25" x14ac:dyDescent="0.25">
      <c r="A111" s="10">
        <v>3224</v>
      </c>
      <c r="B111" s="5" t="s">
        <v>34</v>
      </c>
      <c r="C111" s="5"/>
      <c r="D111" s="5"/>
      <c r="E111" s="5"/>
      <c r="F111" s="5"/>
      <c r="G111" s="5"/>
      <c r="H111" s="5"/>
      <c r="I111" s="5"/>
      <c r="J111" s="6">
        <v>199</v>
      </c>
      <c r="K111" s="6"/>
      <c r="L111" s="242">
        <v>199</v>
      </c>
      <c r="M111" s="242"/>
      <c r="N111" s="242">
        <v>200</v>
      </c>
      <c r="O111" s="242">
        <v>200</v>
      </c>
      <c r="P111" s="243">
        <v>200</v>
      </c>
      <c r="Q111" s="244"/>
      <c r="R111" s="245">
        <v>199</v>
      </c>
      <c r="S111" s="244">
        <v>46.9</v>
      </c>
      <c r="T111" s="270"/>
      <c r="U111" s="270">
        <f>BazaZaUpit[[#This Row],[Izvršenje 01.01.-30.06.2023.]]/BazaZaUpit[[#This Row],[IZVORNI / TEKUĆI                           Plan za 2023.]]*100</f>
        <v>23.567839195979897</v>
      </c>
      <c r="Y111" s="244">
        <f>BazaZaUpit[[#This Row],[IZVORNI           Plan za 2023. EUR]]-BazaZaUpit[[#This Row],[IZVORNI / TEKUĆI                           Plan za 2023.]]</f>
        <v>0</v>
      </c>
    </row>
    <row r="112" spans="1:25" s="42" customFormat="1" x14ac:dyDescent="0.25">
      <c r="A112" s="10">
        <v>3225</v>
      </c>
      <c r="B112" s="5" t="s">
        <v>63</v>
      </c>
      <c r="C112" s="5"/>
      <c r="D112" s="5"/>
      <c r="E112" s="5"/>
      <c r="F112" s="5"/>
      <c r="G112" s="5"/>
      <c r="H112" s="5"/>
      <c r="I112" s="5"/>
      <c r="J112" s="6">
        <v>5309</v>
      </c>
      <c r="K112" s="6">
        <v>5457.62</v>
      </c>
      <c r="L112" s="242">
        <v>6645</v>
      </c>
      <c r="M112" s="242"/>
      <c r="N112" s="242">
        <v>10000</v>
      </c>
      <c r="O112" s="242">
        <v>9000</v>
      </c>
      <c r="P112" s="243">
        <v>9000</v>
      </c>
      <c r="Q112" s="244">
        <v>1023.16</v>
      </c>
      <c r="R112" s="245">
        <v>6645</v>
      </c>
      <c r="S112" s="244">
        <v>2759</v>
      </c>
      <c r="T112" s="270">
        <f>BazaZaUpit[[#This Row],[Izvršenje 01.01.-30.06.2023.]]/BazaZaUpit[[#This Row],[Izvršenje 01.01.-30.06.2022.]]*100</f>
        <v>269.65479494898159</v>
      </c>
      <c r="U112" s="270">
        <f>BazaZaUpit[[#This Row],[Izvršenje 01.01.-30.06.2023.]]/BazaZaUpit[[#This Row],[IZVORNI / TEKUĆI                           Plan za 2023.]]*100</f>
        <v>41.519939804364178</v>
      </c>
      <c r="Y112" s="244">
        <f>BazaZaUpit[[#This Row],[IZVORNI           Plan za 2023. EUR]]-BazaZaUpit[[#This Row],[IZVORNI / TEKUĆI                           Plan za 2023.]]</f>
        <v>0</v>
      </c>
    </row>
    <row r="113" spans="1:25" s="42" customFormat="1" x14ac:dyDescent="0.25">
      <c r="A113" s="69">
        <v>323</v>
      </c>
      <c r="B113" s="70" t="s">
        <v>17</v>
      </c>
      <c r="C113" s="70"/>
      <c r="D113" s="70"/>
      <c r="E113" s="70"/>
      <c r="F113" s="70"/>
      <c r="G113" s="70"/>
      <c r="H113" s="70"/>
      <c r="I113" s="70"/>
      <c r="J113" s="71">
        <f t="shared" ref="J113:O113" si="67">SUM(J114:J115)</f>
        <v>15263</v>
      </c>
      <c r="K113" s="71">
        <f t="shared" si="67"/>
        <v>13890.19</v>
      </c>
      <c r="L113" s="238">
        <f t="shared" si="67"/>
        <v>15263</v>
      </c>
      <c r="M113" s="238"/>
      <c r="N113" s="238">
        <f t="shared" si="67"/>
        <v>18145</v>
      </c>
      <c r="O113" s="238">
        <f t="shared" si="67"/>
        <v>19545</v>
      </c>
      <c r="P113" s="239">
        <f t="shared" ref="P113:S113" si="68">SUM(P114:P115)</f>
        <v>19545</v>
      </c>
      <c r="Q113" s="239">
        <f>SUM(Q114:Q115)</f>
        <v>2109.4</v>
      </c>
      <c r="R113" s="239">
        <f t="shared" si="68"/>
        <v>15263</v>
      </c>
      <c r="S113" s="239">
        <f t="shared" si="68"/>
        <v>5022.1000000000004</v>
      </c>
      <c r="T113" s="269">
        <f>BazaZaUpit[[#This Row],[Izvršenje 01.01.-30.06.2023.]]/BazaZaUpit[[#This Row],[Izvršenje 01.01.-30.06.2022.]]*100</f>
        <v>238.08191902910784</v>
      </c>
      <c r="U113" s="269">
        <f>BazaZaUpit[[#This Row],[Izvršenje 01.01.-30.06.2023.]]/BazaZaUpit[[#This Row],[IZVORNI / TEKUĆI                           Plan za 2023.]]*100</f>
        <v>32.90375417676735</v>
      </c>
      <c r="Y113" s="239">
        <f>BazaZaUpit[[#This Row],[IZVORNI           Plan za 2023. EUR]]-BazaZaUpit[[#This Row],[IZVORNI / TEKUĆI                           Plan za 2023.]]</f>
        <v>0</v>
      </c>
    </row>
    <row r="114" spans="1:25" s="42" customFormat="1" x14ac:dyDescent="0.25">
      <c r="A114" s="10">
        <v>3232</v>
      </c>
      <c r="B114" s="5" t="s">
        <v>64</v>
      </c>
      <c r="C114" s="5"/>
      <c r="D114" s="5"/>
      <c r="E114" s="5"/>
      <c r="F114" s="5"/>
      <c r="G114" s="5"/>
      <c r="H114" s="5"/>
      <c r="I114" s="5"/>
      <c r="J114" s="6">
        <v>10618</v>
      </c>
      <c r="K114" s="6">
        <v>10780.44</v>
      </c>
      <c r="L114" s="242">
        <v>10618</v>
      </c>
      <c r="M114" s="242"/>
      <c r="N114" s="242">
        <v>13500</v>
      </c>
      <c r="O114" s="242">
        <v>14900</v>
      </c>
      <c r="P114" s="243">
        <v>14900</v>
      </c>
      <c r="Q114" s="244">
        <v>1442.25</v>
      </c>
      <c r="R114" s="245">
        <v>10618</v>
      </c>
      <c r="S114" s="244">
        <v>4344.0200000000004</v>
      </c>
      <c r="T114" s="270">
        <f>BazaZaUpit[[#This Row],[Izvršenje 01.01.-30.06.2023.]]/BazaZaUpit[[#This Row],[Izvršenje 01.01.-30.06.2022.]]*100</f>
        <v>301.19743456404927</v>
      </c>
      <c r="U114" s="270">
        <f>BazaZaUpit[[#This Row],[Izvršenje 01.01.-30.06.2023.]]/BazaZaUpit[[#This Row],[IZVORNI / TEKUĆI                           Plan za 2023.]]*100</f>
        <v>40.911847805613114</v>
      </c>
      <c r="Y114" s="244">
        <f>BazaZaUpit[[#This Row],[IZVORNI           Plan za 2023. EUR]]-BazaZaUpit[[#This Row],[IZVORNI / TEKUĆI                           Plan za 2023.]]</f>
        <v>0</v>
      </c>
    </row>
    <row r="115" spans="1:25" x14ac:dyDescent="0.25">
      <c r="A115" s="10">
        <v>3239</v>
      </c>
      <c r="B115" s="5" t="s">
        <v>101</v>
      </c>
      <c r="C115" s="5"/>
      <c r="D115" s="5"/>
      <c r="E115" s="5"/>
      <c r="F115" s="5"/>
      <c r="G115" s="5"/>
      <c r="H115" s="5"/>
      <c r="I115" s="5"/>
      <c r="J115" s="6">
        <v>4645</v>
      </c>
      <c r="K115" s="6">
        <v>3109.75</v>
      </c>
      <c r="L115" s="242">
        <v>4645</v>
      </c>
      <c r="M115" s="242"/>
      <c r="N115" s="242">
        <v>4645</v>
      </c>
      <c r="O115" s="242">
        <v>4645</v>
      </c>
      <c r="P115" s="243">
        <v>4645</v>
      </c>
      <c r="Q115" s="244">
        <v>667.15</v>
      </c>
      <c r="R115" s="245">
        <v>4645</v>
      </c>
      <c r="S115" s="244">
        <v>678.08</v>
      </c>
      <c r="T115" s="270">
        <f>BazaZaUpit[[#This Row],[Izvršenje 01.01.-30.06.2023.]]/BazaZaUpit[[#This Row],[Izvršenje 01.01.-30.06.2022.]]*100</f>
        <v>101.63831222363785</v>
      </c>
      <c r="U115" s="270">
        <f>BazaZaUpit[[#This Row],[Izvršenje 01.01.-30.06.2023.]]/BazaZaUpit[[#This Row],[IZVORNI / TEKUĆI                           Plan za 2023.]]*100</f>
        <v>14.59806243272336</v>
      </c>
      <c r="Y115" s="244">
        <f>BazaZaUpit[[#This Row],[IZVORNI           Plan za 2023. EUR]]-BazaZaUpit[[#This Row],[IZVORNI / TEKUĆI                           Plan za 2023.]]</f>
        <v>0</v>
      </c>
    </row>
    <row r="116" spans="1:25" x14ac:dyDescent="0.25">
      <c r="A116" s="69">
        <v>329</v>
      </c>
      <c r="B116" s="70" t="s">
        <v>20</v>
      </c>
      <c r="C116" s="70"/>
      <c r="D116" s="70"/>
      <c r="E116" s="70"/>
      <c r="F116" s="70"/>
      <c r="G116" s="70"/>
      <c r="H116" s="70"/>
      <c r="I116" s="70"/>
      <c r="J116" s="71">
        <f t="shared" ref="J116:S116" si="69">SUM(J117)</f>
        <v>9954</v>
      </c>
      <c r="K116" s="71">
        <f t="shared" si="69"/>
        <v>7684.51</v>
      </c>
      <c r="L116" s="238">
        <f t="shared" si="69"/>
        <v>7963</v>
      </c>
      <c r="M116" s="238"/>
      <c r="N116" s="238">
        <f t="shared" si="69"/>
        <v>8800</v>
      </c>
      <c r="O116" s="238">
        <f t="shared" si="69"/>
        <v>8800</v>
      </c>
      <c r="P116" s="239">
        <f t="shared" si="69"/>
        <v>8800</v>
      </c>
      <c r="Q116" s="239">
        <f t="shared" si="69"/>
        <v>1204.21</v>
      </c>
      <c r="R116" s="239">
        <f t="shared" si="69"/>
        <v>7963</v>
      </c>
      <c r="S116" s="239">
        <f t="shared" si="69"/>
        <v>538.59</v>
      </c>
      <c r="T116" s="269">
        <f>BazaZaUpit[[#This Row],[Izvršenje 01.01.-30.06.2023.]]/BazaZaUpit[[#This Row],[Izvršenje 01.01.-30.06.2022.]]*100</f>
        <v>44.725587729714917</v>
      </c>
      <c r="U116" s="269">
        <f>BazaZaUpit[[#This Row],[Izvršenje 01.01.-30.06.2023.]]/BazaZaUpit[[#This Row],[IZVORNI / TEKUĆI                           Plan za 2023.]]*100</f>
        <v>6.7636569132236604</v>
      </c>
      <c r="Y116" s="239">
        <f>BazaZaUpit[[#This Row],[IZVORNI           Plan za 2023. EUR]]-BazaZaUpit[[#This Row],[IZVORNI / TEKUĆI                           Plan za 2023.]]</f>
        <v>0</v>
      </c>
    </row>
    <row r="117" spans="1:25" s="42" customFormat="1" x14ac:dyDescent="0.25">
      <c r="A117" s="10">
        <v>3292</v>
      </c>
      <c r="B117" s="5" t="s">
        <v>18</v>
      </c>
      <c r="C117" s="5"/>
      <c r="D117" s="5"/>
      <c r="E117" s="5"/>
      <c r="F117" s="5"/>
      <c r="G117" s="5"/>
      <c r="H117" s="5"/>
      <c r="I117" s="5"/>
      <c r="J117" s="6">
        <v>9954</v>
      </c>
      <c r="K117" s="6">
        <v>7684.51</v>
      </c>
      <c r="L117" s="242">
        <v>7963</v>
      </c>
      <c r="M117" s="242"/>
      <c r="N117" s="242">
        <v>8800</v>
      </c>
      <c r="O117" s="242">
        <v>8800</v>
      </c>
      <c r="P117" s="243">
        <v>8800</v>
      </c>
      <c r="Q117" s="244">
        <v>1204.21</v>
      </c>
      <c r="R117" s="245">
        <v>7963</v>
      </c>
      <c r="S117" s="244">
        <v>538.59</v>
      </c>
      <c r="T117" s="270">
        <f>BazaZaUpit[[#This Row],[Izvršenje 01.01.-30.06.2023.]]/BazaZaUpit[[#This Row],[Izvršenje 01.01.-30.06.2022.]]*100</f>
        <v>44.725587729714917</v>
      </c>
      <c r="U117" s="270">
        <f>BazaZaUpit[[#This Row],[Izvršenje 01.01.-30.06.2023.]]/BazaZaUpit[[#This Row],[IZVORNI / TEKUĆI                           Plan za 2023.]]*100</f>
        <v>6.7636569132236604</v>
      </c>
      <c r="Y117" s="244">
        <f>BazaZaUpit[[#This Row],[IZVORNI           Plan za 2023. EUR]]-BazaZaUpit[[#This Row],[IZVORNI / TEKUĆI                           Plan za 2023.]]</f>
        <v>0</v>
      </c>
    </row>
    <row r="118" spans="1:25" s="42" customFormat="1" x14ac:dyDescent="0.25">
      <c r="A118" s="69">
        <v>34</v>
      </c>
      <c r="B118" s="70" t="s">
        <v>23</v>
      </c>
      <c r="C118" s="70"/>
      <c r="D118" s="70"/>
      <c r="E118" s="70"/>
      <c r="F118" s="70"/>
      <c r="G118" s="70"/>
      <c r="H118" s="70"/>
      <c r="I118" s="70"/>
      <c r="J118" s="71">
        <f t="shared" ref="J118:S119" si="70">SUM(J119)</f>
        <v>3716</v>
      </c>
      <c r="K118" s="71">
        <f t="shared" si="70"/>
        <v>591.05999999999995</v>
      </c>
      <c r="L118" s="238">
        <f t="shared" si="70"/>
        <v>14412</v>
      </c>
      <c r="M118" s="238"/>
      <c r="N118" s="238">
        <f t="shared" si="70"/>
        <v>6800</v>
      </c>
      <c r="O118" s="238">
        <f t="shared" si="70"/>
        <v>2450</v>
      </c>
      <c r="P118" s="239">
        <f t="shared" si="70"/>
        <v>0</v>
      </c>
      <c r="Q118" s="239">
        <f>(Q119)</f>
        <v>462.9</v>
      </c>
      <c r="R118" s="239">
        <f t="shared" si="70"/>
        <v>14412</v>
      </c>
      <c r="S118" s="239">
        <f t="shared" si="70"/>
        <v>5903.48</v>
      </c>
      <c r="T118" s="275">
        <f>BazaZaUpit[[#This Row],[Izvršenje 01.01.-30.06.2023.]]/BazaZaUpit[[#This Row],[Izvršenje 01.01.-30.06.2022.]]*100</f>
        <v>1275.3251242168935</v>
      </c>
      <c r="U118" s="269">
        <f>BazaZaUpit[[#This Row],[Izvršenje 01.01.-30.06.2023.]]/BazaZaUpit[[#This Row],[IZVORNI / TEKUĆI                           Plan za 2023.]]*100</f>
        <v>40.962253677490978</v>
      </c>
      <c r="Y118" s="239">
        <f>BazaZaUpit[[#This Row],[IZVORNI           Plan za 2023. EUR]]-BazaZaUpit[[#This Row],[IZVORNI / TEKUĆI                           Plan za 2023.]]</f>
        <v>0</v>
      </c>
    </row>
    <row r="119" spans="1:25" s="42" customFormat="1" x14ac:dyDescent="0.25">
      <c r="A119" s="69">
        <v>342</v>
      </c>
      <c r="B119" s="70" t="s">
        <v>33</v>
      </c>
      <c r="C119" s="70"/>
      <c r="D119" s="70"/>
      <c r="E119" s="70"/>
      <c r="F119" s="70"/>
      <c r="G119" s="70"/>
      <c r="H119" s="70"/>
      <c r="I119" s="70"/>
      <c r="J119" s="71">
        <f t="shared" si="70"/>
        <v>3716</v>
      </c>
      <c r="K119" s="71">
        <f t="shared" si="70"/>
        <v>591.05999999999995</v>
      </c>
      <c r="L119" s="238">
        <f t="shared" si="70"/>
        <v>14412</v>
      </c>
      <c r="M119" s="238"/>
      <c r="N119" s="238">
        <f t="shared" si="70"/>
        <v>6800</v>
      </c>
      <c r="O119" s="238">
        <f t="shared" si="70"/>
        <v>2450</v>
      </c>
      <c r="P119" s="239">
        <f t="shared" si="70"/>
        <v>0</v>
      </c>
      <c r="Q119" s="239">
        <f t="shared" si="70"/>
        <v>462.9</v>
      </c>
      <c r="R119" s="239">
        <f t="shared" si="70"/>
        <v>14412</v>
      </c>
      <c r="S119" s="239">
        <f t="shared" si="70"/>
        <v>5903.48</v>
      </c>
      <c r="T119" s="269">
        <f>BazaZaUpit[[#This Row],[Izvršenje 01.01.-30.06.2023.]]/BazaZaUpit[[#This Row],[Izvršenje 01.01.-30.06.2022.]]*100</f>
        <v>1275.3251242168935</v>
      </c>
      <c r="U119" s="269">
        <f>BazaZaUpit[[#This Row],[Izvršenje 01.01.-30.06.2023.]]/BazaZaUpit[[#This Row],[IZVORNI / TEKUĆI                           Plan za 2023.]]*100</f>
        <v>40.962253677490978</v>
      </c>
      <c r="Y119" s="239">
        <f>BazaZaUpit[[#This Row],[IZVORNI           Plan za 2023. EUR]]-BazaZaUpit[[#This Row],[IZVORNI / TEKUĆI                           Plan za 2023.]]</f>
        <v>0</v>
      </c>
    </row>
    <row r="120" spans="1:25" s="42" customFormat="1" ht="24" x14ac:dyDescent="0.25">
      <c r="A120" s="46">
        <v>3423</v>
      </c>
      <c r="B120" s="9" t="s">
        <v>65</v>
      </c>
      <c r="C120" s="9"/>
      <c r="D120" s="9"/>
      <c r="E120" s="9"/>
      <c r="F120" s="9"/>
      <c r="G120" s="9"/>
      <c r="H120" s="9"/>
      <c r="I120" s="9"/>
      <c r="J120" s="6">
        <v>3716</v>
      </c>
      <c r="K120" s="6">
        <v>591.05999999999995</v>
      </c>
      <c r="L120" s="242">
        <v>14412</v>
      </c>
      <c r="M120" s="242"/>
      <c r="N120" s="242">
        <v>6800</v>
      </c>
      <c r="O120" s="242">
        <v>2450</v>
      </c>
      <c r="P120" s="243"/>
      <c r="Q120" s="244">
        <v>462.9</v>
      </c>
      <c r="R120" s="245">
        <v>14412</v>
      </c>
      <c r="S120" s="244">
        <v>5903.48</v>
      </c>
      <c r="T120" s="270">
        <f>BazaZaUpit[[#This Row],[Izvršenje 01.01.-30.06.2023.]]/BazaZaUpit[[#This Row],[Izvršenje 01.01.-30.06.2022.]]*100</f>
        <v>1275.3251242168935</v>
      </c>
      <c r="U120" s="270">
        <f>BazaZaUpit[[#This Row],[Izvršenje 01.01.-30.06.2023.]]/BazaZaUpit[[#This Row],[IZVORNI / TEKUĆI                           Plan za 2023.]]*100</f>
        <v>40.962253677490978</v>
      </c>
      <c r="Y120" s="244">
        <f>BazaZaUpit[[#This Row],[IZVORNI           Plan za 2023. EUR]]-BazaZaUpit[[#This Row],[IZVORNI / TEKUĆI                           Plan za 2023.]]</f>
        <v>0</v>
      </c>
    </row>
    <row r="121" spans="1:25" s="42" customFormat="1" x14ac:dyDescent="0.25">
      <c r="A121" s="2" t="s">
        <v>30</v>
      </c>
      <c r="B121" s="3" t="s">
        <v>35</v>
      </c>
      <c r="C121" s="3" t="s">
        <v>145</v>
      </c>
      <c r="D121" s="3" t="s">
        <v>120</v>
      </c>
      <c r="E121" s="3" t="s">
        <v>121</v>
      </c>
      <c r="F121" s="3" t="s">
        <v>295</v>
      </c>
      <c r="G121" s="3" t="s">
        <v>297</v>
      </c>
      <c r="H121" s="3"/>
      <c r="I121" s="3"/>
      <c r="J121" s="8">
        <f>J122</f>
        <v>56938</v>
      </c>
      <c r="K121" s="8">
        <f t="shared" ref="K121:S121" si="71">K122</f>
        <v>29918.52</v>
      </c>
      <c r="L121" s="248">
        <f t="shared" si="71"/>
        <v>116311</v>
      </c>
      <c r="M121" s="248">
        <f t="shared" si="71"/>
        <v>0</v>
      </c>
      <c r="N121" s="248">
        <f t="shared" si="71"/>
        <v>110571</v>
      </c>
      <c r="O121" s="248">
        <f t="shared" si="71"/>
        <v>75000</v>
      </c>
      <c r="P121" s="248">
        <f t="shared" si="71"/>
        <v>0</v>
      </c>
      <c r="Q121" s="248">
        <f t="shared" si="71"/>
        <v>16178.76</v>
      </c>
      <c r="R121" s="248">
        <f t="shared" si="71"/>
        <v>116311</v>
      </c>
      <c r="S121" s="248">
        <f t="shared" si="71"/>
        <v>27232.89</v>
      </c>
      <c r="T121" s="271">
        <f>BazaZaUpit[[#This Row],[Izvršenje 01.01.-30.06.2023.]]/BazaZaUpit[[#This Row],[Izvršenje 01.01.-30.06.2022.]]*100</f>
        <v>168.32495197406971</v>
      </c>
      <c r="U121" s="271">
        <f>BazaZaUpit[[#This Row],[Izvršenje 01.01.-30.06.2023.]]/BazaZaUpit[[#This Row],[IZVORNI / TEKUĆI                           Plan za 2023.]]*100</f>
        <v>23.413855955154713</v>
      </c>
      <c r="Y121" s="248">
        <f>BazaZaUpit[[#This Row],[IZVORNI           Plan za 2023. EUR]]-BazaZaUpit[[#This Row],[IZVORNI / TEKUĆI                           Plan za 2023.]]</f>
        <v>0</v>
      </c>
    </row>
    <row r="122" spans="1:25" s="42" customFormat="1" x14ac:dyDescent="0.25">
      <c r="A122" s="66">
        <v>4</v>
      </c>
      <c r="B122" s="67" t="s">
        <v>112</v>
      </c>
      <c r="C122" s="67"/>
      <c r="D122" s="67"/>
      <c r="E122" s="67"/>
      <c r="F122" s="67"/>
      <c r="G122" s="67"/>
      <c r="H122" s="67"/>
      <c r="I122" s="67"/>
      <c r="J122" s="68">
        <f t="shared" ref="J122:S124" si="72">SUM(J123)</f>
        <v>56938</v>
      </c>
      <c r="K122" s="68">
        <f t="shared" si="72"/>
        <v>29918.52</v>
      </c>
      <c r="L122" s="236">
        <f t="shared" si="72"/>
        <v>116311</v>
      </c>
      <c r="M122" s="236"/>
      <c r="N122" s="236">
        <f t="shared" si="72"/>
        <v>110571</v>
      </c>
      <c r="O122" s="236">
        <f t="shared" si="72"/>
        <v>75000</v>
      </c>
      <c r="P122" s="237">
        <f t="shared" si="72"/>
        <v>0</v>
      </c>
      <c r="Q122" s="237">
        <f t="shared" si="72"/>
        <v>16178.76</v>
      </c>
      <c r="R122" s="237">
        <f t="shared" si="72"/>
        <v>116311</v>
      </c>
      <c r="S122" s="237">
        <f t="shared" si="72"/>
        <v>27232.89</v>
      </c>
      <c r="T122" s="269">
        <f>BazaZaUpit[[#This Row],[Izvršenje 01.01.-30.06.2023.]]/BazaZaUpit[[#This Row],[Izvršenje 01.01.-30.06.2022.]]*100</f>
        <v>168.32495197406971</v>
      </c>
      <c r="U122" s="269">
        <f>BazaZaUpit[[#This Row],[Izvršenje 01.01.-30.06.2023.]]/BazaZaUpit[[#This Row],[IZVORNI / TEKUĆI                           Plan za 2023.]]*100</f>
        <v>23.413855955154713</v>
      </c>
      <c r="Y122" s="237">
        <f>BazaZaUpit[[#This Row],[IZVORNI           Plan za 2023. EUR]]-BazaZaUpit[[#This Row],[IZVORNI / TEKUĆI                           Plan za 2023.]]</f>
        <v>0</v>
      </c>
    </row>
    <row r="123" spans="1:25" s="42" customFormat="1" x14ac:dyDescent="0.25">
      <c r="A123" s="69">
        <v>42</v>
      </c>
      <c r="B123" s="70" t="s">
        <v>26</v>
      </c>
      <c r="C123" s="70"/>
      <c r="D123" s="70"/>
      <c r="E123" s="70"/>
      <c r="F123" s="70"/>
      <c r="G123" s="70"/>
      <c r="H123" s="70"/>
      <c r="I123" s="70"/>
      <c r="J123" s="71">
        <f t="shared" si="72"/>
        <v>56938</v>
      </c>
      <c r="K123" s="71">
        <f t="shared" si="72"/>
        <v>29918.52</v>
      </c>
      <c r="L123" s="238">
        <f t="shared" si="72"/>
        <v>116311</v>
      </c>
      <c r="M123" s="238"/>
      <c r="N123" s="238">
        <f t="shared" si="72"/>
        <v>110571</v>
      </c>
      <c r="O123" s="238">
        <f t="shared" si="72"/>
        <v>75000</v>
      </c>
      <c r="P123" s="239">
        <f t="shared" si="72"/>
        <v>0</v>
      </c>
      <c r="Q123" s="239">
        <f t="shared" si="72"/>
        <v>16178.76</v>
      </c>
      <c r="R123" s="239">
        <f t="shared" si="72"/>
        <v>116311</v>
      </c>
      <c r="S123" s="239">
        <f t="shared" si="72"/>
        <v>27232.89</v>
      </c>
      <c r="T123" s="269">
        <f>BazaZaUpit[[#This Row],[Izvršenje 01.01.-30.06.2023.]]/BazaZaUpit[[#This Row],[Izvršenje 01.01.-30.06.2022.]]*100</f>
        <v>168.32495197406971</v>
      </c>
      <c r="U123" s="269">
        <f>BazaZaUpit[[#This Row],[Izvršenje 01.01.-30.06.2023.]]/BazaZaUpit[[#This Row],[IZVORNI / TEKUĆI                           Plan za 2023.]]*100</f>
        <v>23.413855955154713</v>
      </c>
      <c r="Y123" s="239">
        <f>BazaZaUpit[[#This Row],[IZVORNI           Plan za 2023. EUR]]-BazaZaUpit[[#This Row],[IZVORNI / TEKUĆI                           Plan za 2023.]]</f>
        <v>0</v>
      </c>
    </row>
    <row r="124" spans="1:25" s="42" customFormat="1" x14ac:dyDescent="0.25">
      <c r="A124" s="69">
        <v>423</v>
      </c>
      <c r="B124" s="70" t="s">
        <v>27</v>
      </c>
      <c r="C124" s="70"/>
      <c r="D124" s="70"/>
      <c r="E124" s="70"/>
      <c r="F124" s="70"/>
      <c r="G124" s="70"/>
      <c r="H124" s="70"/>
      <c r="I124" s="70"/>
      <c r="J124" s="71">
        <f t="shared" si="72"/>
        <v>56938</v>
      </c>
      <c r="K124" s="71">
        <f t="shared" si="72"/>
        <v>29918.52</v>
      </c>
      <c r="L124" s="238">
        <f t="shared" si="72"/>
        <v>116311</v>
      </c>
      <c r="M124" s="238"/>
      <c r="N124" s="238">
        <f t="shared" si="72"/>
        <v>110571</v>
      </c>
      <c r="O124" s="238">
        <f t="shared" si="72"/>
        <v>75000</v>
      </c>
      <c r="P124" s="239">
        <f t="shared" si="72"/>
        <v>0</v>
      </c>
      <c r="Q124" s="239">
        <f t="shared" si="72"/>
        <v>16178.76</v>
      </c>
      <c r="R124" s="239">
        <f t="shared" si="72"/>
        <v>116311</v>
      </c>
      <c r="S124" s="239">
        <f t="shared" si="72"/>
        <v>27232.89</v>
      </c>
      <c r="T124" s="269">
        <f>BazaZaUpit[[#This Row],[Izvršenje 01.01.-30.06.2023.]]/BazaZaUpit[[#This Row],[Izvršenje 01.01.-30.06.2022.]]*100</f>
        <v>168.32495197406971</v>
      </c>
      <c r="U124" s="269">
        <f>BazaZaUpit[[#This Row],[Izvršenje 01.01.-30.06.2023.]]/BazaZaUpit[[#This Row],[IZVORNI / TEKUĆI                           Plan za 2023.]]*100</f>
        <v>23.413855955154713</v>
      </c>
      <c r="Y124" s="239">
        <f>BazaZaUpit[[#This Row],[IZVORNI           Plan za 2023. EUR]]-BazaZaUpit[[#This Row],[IZVORNI / TEKUĆI                           Plan za 2023.]]</f>
        <v>0</v>
      </c>
    </row>
    <row r="125" spans="1:25" x14ac:dyDescent="0.25">
      <c r="A125" s="46">
        <v>4231</v>
      </c>
      <c r="B125" s="9" t="s">
        <v>66</v>
      </c>
      <c r="C125" s="9"/>
      <c r="D125" s="9"/>
      <c r="E125" s="9"/>
      <c r="F125" s="9"/>
      <c r="G125" s="9"/>
      <c r="H125" s="9"/>
      <c r="I125" s="9"/>
      <c r="J125" s="6">
        <v>56938</v>
      </c>
      <c r="K125" s="6">
        <v>29918.52</v>
      </c>
      <c r="L125" s="242">
        <v>116311</v>
      </c>
      <c r="M125" s="242"/>
      <c r="N125" s="242">
        <v>110571</v>
      </c>
      <c r="O125" s="242">
        <v>75000</v>
      </c>
      <c r="P125" s="243"/>
      <c r="Q125" s="244">
        <v>16178.76</v>
      </c>
      <c r="R125" s="245">
        <v>116311</v>
      </c>
      <c r="S125" s="244">
        <v>27232.89</v>
      </c>
      <c r="T125" s="276">
        <f>BazaZaUpit[[#This Row],[Izvršenje 01.01.-30.06.2023.]]/BazaZaUpit[[#This Row],[Izvršenje 01.01.-30.06.2022.]]*100</f>
        <v>168.32495197406971</v>
      </c>
      <c r="U125" s="276">
        <f>BazaZaUpit[[#This Row],[Izvršenje 01.01.-30.06.2023.]]/BazaZaUpit[[#This Row],[IZVORNI / TEKUĆI                           Plan za 2023.]]*100</f>
        <v>23.413855955154713</v>
      </c>
      <c r="Y125" s="244">
        <f>BazaZaUpit[[#This Row],[IZVORNI           Plan za 2023. EUR]]-BazaZaUpit[[#This Row],[IZVORNI / TEKUĆI                           Plan za 2023.]]</f>
        <v>0</v>
      </c>
    </row>
    <row r="126" spans="1:25" s="42" customFormat="1" ht="24" x14ac:dyDescent="0.25">
      <c r="A126" s="40" t="s">
        <v>71</v>
      </c>
      <c r="B126" s="14" t="s">
        <v>78</v>
      </c>
      <c r="C126" s="14"/>
      <c r="D126" s="14"/>
      <c r="E126" s="14"/>
      <c r="F126" s="14"/>
      <c r="G126" s="14"/>
      <c r="H126" s="14"/>
      <c r="I126" s="14"/>
      <c r="J126" s="15">
        <f t="shared" ref="J126:S126" si="73">SUM(J127)</f>
        <v>861980</v>
      </c>
      <c r="K126" s="15">
        <f t="shared" si="73"/>
        <v>695697.18</v>
      </c>
      <c r="L126" s="232">
        <f t="shared" si="73"/>
        <v>0</v>
      </c>
      <c r="M126" s="232"/>
      <c r="N126" s="232">
        <f t="shared" si="73"/>
        <v>0</v>
      </c>
      <c r="O126" s="232">
        <f t="shared" si="73"/>
        <v>0</v>
      </c>
      <c r="P126" s="233">
        <f t="shared" si="73"/>
        <v>0</v>
      </c>
      <c r="Q126" s="233">
        <f t="shared" si="73"/>
        <v>589260.57000000007</v>
      </c>
      <c r="R126" s="233">
        <f t="shared" si="73"/>
        <v>0</v>
      </c>
      <c r="S126" s="233">
        <f t="shared" si="73"/>
        <v>0</v>
      </c>
      <c r="T126" s="267"/>
      <c r="U126" s="267"/>
      <c r="Y126" s="233">
        <f>BazaZaUpit[[#This Row],[IZVORNI           Plan za 2023. EUR]]-BazaZaUpit[[#This Row],[IZVORNI / TEKUĆI                           Plan za 2023.]]</f>
        <v>0</v>
      </c>
    </row>
    <row r="127" spans="1:25" s="42" customFormat="1" ht="60" x14ac:dyDescent="0.25">
      <c r="A127" s="47" t="s">
        <v>31</v>
      </c>
      <c r="B127" s="18" t="s">
        <v>37</v>
      </c>
      <c r="C127" s="18" t="s">
        <v>146</v>
      </c>
      <c r="D127" s="18" t="s">
        <v>120</v>
      </c>
      <c r="E127" s="18" t="s">
        <v>122</v>
      </c>
      <c r="F127" s="18" t="s">
        <v>298</v>
      </c>
      <c r="G127" s="18" t="s">
        <v>299</v>
      </c>
      <c r="H127" s="18"/>
      <c r="I127" s="18"/>
      <c r="J127" s="19">
        <f>SUM(J128+J155)</f>
        <v>861980</v>
      </c>
      <c r="K127" s="19">
        <f>SUM(K128+K155)</f>
        <v>695697.18</v>
      </c>
      <c r="L127" s="249">
        <f>SUM(L128+L155)</f>
        <v>0</v>
      </c>
      <c r="M127" s="249"/>
      <c r="N127" s="249">
        <f t="shared" ref="N127:S127" si="74">SUM(N128+N155)</f>
        <v>0</v>
      </c>
      <c r="O127" s="249">
        <f t="shared" si="74"/>
        <v>0</v>
      </c>
      <c r="P127" s="259">
        <f t="shared" si="74"/>
        <v>0</v>
      </c>
      <c r="Q127" s="259">
        <f t="shared" si="74"/>
        <v>589260.57000000007</v>
      </c>
      <c r="R127" s="259">
        <f t="shared" si="74"/>
        <v>0</v>
      </c>
      <c r="S127" s="259">
        <f t="shared" si="74"/>
        <v>0</v>
      </c>
      <c r="T127" s="272"/>
      <c r="U127" s="272"/>
      <c r="Y127" s="259">
        <f>BazaZaUpit[[#This Row],[IZVORNI           Plan za 2023. EUR]]-BazaZaUpit[[#This Row],[IZVORNI / TEKUĆI                           Plan za 2023.]]</f>
        <v>0</v>
      </c>
    </row>
    <row r="128" spans="1:25" s="42" customFormat="1" x14ac:dyDescent="0.25">
      <c r="A128" s="66">
        <v>3</v>
      </c>
      <c r="B128" s="67" t="s">
        <v>113</v>
      </c>
      <c r="C128" s="67"/>
      <c r="D128" s="67"/>
      <c r="E128" s="67"/>
      <c r="F128" s="67"/>
      <c r="G128" s="67"/>
      <c r="H128" s="67"/>
      <c r="I128" s="67"/>
      <c r="J128" s="68">
        <f>SUM(J129+J136+J152)</f>
        <v>847049</v>
      </c>
      <c r="K128" s="68">
        <f>SUM(K129+K136+K152)</f>
        <v>695697.18</v>
      </c>
      <c r="L128" s="236">
        <f>SUM(L129+L136+L152)</f>
        <v>0</v>
      </c>
      <c r="M128" s="236"/>
      <c r="N128" s="236">
        <f>SUM(N129+N136+N152)</f>
        <v>0</v>
      </c>
      <c r="O128" s="236">
        <f>SUM(O129+O136+O152)</f>
        <v>0</v>
      </c>
      <c r="P128" s="237">
        <f>SUM(P129+P136+P152)</f>
        <v>0</v>
      </c>
      <c r="Q128" s="237">
        <f>SUM(Q129+Q136+Q152)</f>
        <v>589260.57000000007</v>
      </c>
      <c r="R128" s="237">
        <f>SUM(R129+R136+R152)</f>
        <v>0</v>
      </c>
      <c r="S128" s="237">
        <f t="shared" ref="S128" si="75">SUM(S129+S136+S152)</f>
        <v>0</v>
      </c>
      <c r="T128" s="269"/>
      <c r="U128" s="269"/>
      <c r="Y128" s="237">
        <f>BazaZaUpit[[#This Row],[IZVORNI           Plan za 2023. EUR]]-BazaZaUpit[[#This Row],[IZVORNI / TEKUĆI                           Plan za 2023.]]</f>
        <v>0</v>
      </c>
    </row>
    <row r="129" spans="1:25" s="42" customFormat="1" x14ac:dyDescent="0.25">
      <c r="A129" s="69">
        <v>31</v>
      </c>
      <c r="B129" s="70" t="s">
        <v>11</v>
      </c>
      <c r="C129" s="70"/>
      <c r="D129" s="70"/>
      <c r="E129" s="70"/>
      <c r="F129" s="70"/>
      <c r="G129" s="70"/>
      <c r="H129" s="70"/>
      <c r="I129" s="70"/>
      <c r="J129" s="71">
        <f>SUM(J130+J132+J134)</f>
        <v>23836</v>
      </c>
      <c r="K129" s="71">
        <f>SUM(K130+K132+K134)</f>
        <v>25917.030000000002</v>
      </c>
      <c r="L129" s="238">
        <v>0</v>
      </c>
      <c r="M129" s="238"/>
      <c r="N129" s="238">
        <v>0</v>
      </c>
      <c r="O129" s="238">
        <v>0</v>
      </c>
      <c r="P129" s="239">
        <v>0</v>
      </c>
      <c r="Q129" s="239">
        <f>SUM(Q130+Q132+Q134)</f>
        <v>13678.76</v>
      </c>
      <c r="R129" s="239">
        <f t="shared" ref="R129:S129" si="76">SUM(R130+R132+R134)</f>
        <v>0</v>
      </c>
      <c r="S129" s="239">
        <f t="shared" si="76"/>
        <v>0</v>
      </c>
      <c r="T129" s="269"/>
      <c r="U129" s="269"/>
      <c r="Y129" s="239">
        <f>BazaZaUpit[[#This Row],[IZVORNI           Plan za 2023. EUR]]-BazaZaUpit[[#This Row],[IZVORNI / TEKUĆI                           Plan za 2023.]]</f>
        <v>0</v>
      </c>
    </row>
    <row r="130" spans="1:25" s="42" customFormat="1" x14ac:dyDescent="0.25">
      <c r="A130" s="69">
        <v>311</v>
      </c>
      <c r="B130" s="70" t="s">
        <v>8</v>
      </c>
      <c r="C130" s="70"/>
      <c r="D130" s="70"/>
      <c r="E130" s="70"/>
      <c r="F130" s="70"/>
      <c r="G130" s="70"/>
      <c r="H130" s="70"/>
      <c r="I130" s="70"/>
      <c r="J130" s="71">
        <f>SUM(J131)</f>
        <v>19857</v>
      </c>
      <c r="K130" s="71">
        <f>SUM(K131)</f>
        <v>21695.63</v>
      </c>
      <c r="L130" s="238">
        <v>0</v>
      </c>
      <c r="M130" s="238"/>
      <c r="N130" s="238">
        <v>0</v>
      </c>
      <c r="O130" s="238">
        <v>0</v>
      </c>
      <c r="P130" s="239">
        <v>0</v>
      </c>
      <c r="Q130" s="239">
        <f>SUM(Q131)</f>
        <v>11570.54</v>
      </c>
      <c r="R130" s="239">
        <f>SUM(R131)</f>
        <v>0</v>
      </c>
      <c r="S130" s="239">
        <f t="shared" ref="S130" si="77">SUM(S131)</f>
        <v>0</v>
      </c>
      <c r="T130" s="269"/>
      <c r="U130" s="269"/>
      <c r="Y130" s="239">
        <f>BazaZaUpit[[#This Row],[IZVORNI           Plan za 2023. EUR]]-BazaZaUpit[[#This Row],[IZVORNI / TEKUĆI                           Plan za 2023.]]</f>
        <v>0</v>
      </c>
    </row>
    <row r="131" spans="1:25" x14ac:dyDescent="0.25">
      <c r="A131" s="10">
        <v>3111</v>
      </c>
      <c r="B131" s="5" t="s">
        <v>72</v>
      </c>
      <c r="C131" s="5"/>
      <c r="D131" s="5"/>
      <c r="E131" s="5"/>
      <c r="F131" s="5"/>
      <c r="G131" s="5"/>
      <c r="H131" s="5"/>
      <c r="I131" s="5"/>
      <c r="J131" s="6">
        <v>19857</v>
      </c>
      <c r="K131" s="6">
        <v>21695.63</v>
      </c>
      <c r="L131" s="242">
        <v>0</v>
      </c>
      <c r="M131" s="242"/>
      <c r="N131" s="242">
        <v>0</v>
      </c>
      <c r="O131" s="242">
        <v>0</v>
      </c>
      <c r="P131" s="243">
        <v>0</v>
      </c>
      <c r="Q131" s="244">
        <v>11570.54</v>
      </c>
      <c r="R131" s="245"/>
      <c r="S131" s="244"/>
      <c r="T131" s="276"/>
      <c r="U131" s="276"/>
      <c r="Y131" s="244">
        <f>BazaZaUpit[[#This Row],[IZVORNI           Plan za 2023. EUR]]-BazaZaUpit[[#This Row],[IZVORNI / TEKUĆI                           Plan za 2023.]]</f>
        <v>0</v>
      </c>
    </row>
    <row r="132" spans="1:25" s="42" customFormat="1" x14ac:dyDescent="0.25">
      <c r="A132" s="69">
        <v>312</v>
      </c>
      <c r="B132" s="70" t="s">
        <v>9</v>
      </c>
      <c r="C132" s="70"/>
      <c r="D132" s="70"/>
      <c r="E132" s="70"/>
      <c r="F132" s="70"/>
      <c r="G132" s="70"/>
      <c r="H132" s="70"/>
      <c r="I132" s="70"/>
      <c r="J132" s="71">
        <f>SUM(J133)</f>
        <v>833</v>
      </c>
      <c r="K132" s="71">
        <f>SUM(K133)</f>
        <v>641.61</v>
      </c>
      <c r="L132" s="238">
        <v>0</v>
      </c>
      <c r="M132" s="238"/>
      <c r="N132" s="238">
        <v>0</v>
      </c>
      <c r="O132" s="238">
        <v>0</v>
      </c>
      <c r="P132" s="239">
        <v>0</v>
      </c>
      <c r="Q132" s="239">
        <f>SUM(Q133)</f>
        <v>199.08</v>
      </c>
      <c r="R132" s="239">
        <f t="shared" ref="R132:S132" si="78">SUM(R133)</f>
        <v>0</v>
      </c>
      <c r="S132" s="239">
        <f t="shared" si="78"/>
        <v>0</v>
      </c>
      <c r="T132" s="269"/>
      <c r="U132" s="269"/>
      <c r="Y132" s="239">
        <f>BazaZaUpit[[#This Row],[IZVORNI           Plan za 2023. EUR]]-BazaZaUpit[[#This Row],[IZVORNI / TEKUĆI                           Plan za 2023.]]</f>
        <v>0</v>
      </c>
    </row>
    <row r="133" spans="1:25" x14ac:dyDescent="0.25">
      <c r="A133" s="10">
        <v>3121</v>
      </c>
      <c r="B133" s="5" t="s">
        <v>9</v>
      </c>
      <c r="C133" s="5"/>
      <c r="D133" s="5"/>
      <c r="E133" s="5"/>
      <c r="F133" s="5"/>
      <c r="G133" s="5"/>
      <c r="H133" s="5"/>
      <c r="I133" s="5"/>
      <c r="J133" s="6">
        <v>833</v>
      </c>
      <c r="K133" s="6">
        <v>641.61</v>
      </c>
      <c r="L133" s="242">
        <v>0</v>
      </c>
      <c r="M133" s="242"/>
      <c r="N133" s="242">
        <v>0</v>
      </c>
      <c r="O133" s="242">
        <v>0</v>
      </c>
      <c r="P133" s="243">
        <v>0</v>
      </c>
      <c r="Q133" s="244">
        <v>199.08</v>
      </c>
      <c r="R133" s="245"/>
      <c r="S133" s="244"/>
      <c r="T133" s="276"/>
      <c r="U133" s="276"/>
      <c r="Y133" s="244">
        <f>BazaZaUpit[[#This Row],[IZVORNI           Plan za 2023. EUR]]-BazaZaUpit[[#This Row],[IZVORNI / TEKUĆI                           Plan za 2023.]]</f>
        <v>0</v>
      </c>
    </row>
    <row r="134" spans="1:25" s="42" customFormat="1" x14ac:dyDescent="0.25">
      <c r="A134" s="69">
        <v>313</v>
      </c>
      <c r="B134" s="70" t="s">
        <v>74</v>
      </c>
      <c r="C134" s="70"/>
      <c r="D134" s="70"/>
      <c r="E134" s="70"/>
      <c r="F134" s="70"/>
      <c r="G134" s="70"/>
      <c r="H134" s="70"/>
      <c r="I134" s="70"/>
      <c r="J134" s="71">
        <f>SUM(J135)</f>
        <v>3146</v>
      </c>
      <c r="K134" s="71">
        <f>SUM(K135)</f>
        <v>3579.79</v>
      </c>
      <c r="L134" s="238">
        <v>0</v>
      </c>
      <c r="M134" s="238"/>
      <c r="N134" s="238">
        <v>0</v>
      </c>
      <c r="O134" s="238">
        <v>0</v>
      </c>
      <c r="P134" s="239">
        <v>0</v>
      </c>
      <c r="Q134" s="239">
        <f>SUM(Q135)</f>
        <v>1909.14</v>
      </c>
      <c r="R134" s="239">
        <f t="shared" ref="R134:S134" si="79">SUM(R135)</f>
        <v>0</v>
      </c>
      <c r="S134" s="239">
        <f t="shared" si="79"/>
        <v>0</v>
      </c>
      <c r="T134" s="269"/>
      <c r="U134" s="269"/>
      <c r="Y134" s="239">
        <f>BazaZaUpit[[#This Row],[IZVORNI           Plan za 2023. EUR]]-BazaZaUpit[[#This Row],[IZVORNI / TEKUĆI                           Plan za 2023.]]</f>
        <v>0</v>
      </c>
    </row>
    <row r="135" spans="1:25" x14ac:dyDescent="0.25">
      <c r="A135" s="10">
        <v>3132</v>
      </c>
      <c r="B135" s="5" t="s">
        <v>73</v>
      </c>
      <c r="C135" s="5"/>
      <c r="D135" s="5"/>
      <c r="E135" s="5"/>
      <c r="F135" s="5"/>
      <c r="G135" s="5"/>
      <c r="H135" s="5"/>
      <c r="I135" s="5"/>
      <c r="J135" s="6">
        <v>3146</v>
      </c>
      <c r="K135" s="6">
        <v>3579.79</v>
      </c>
      <c r="L135" s="242">
        <v>0</v>
      </c>
      <c r="M135" s="242"/>
      <c r="N135" s="242">
        <v>0</v>
      </c>
      <c r="O135" s="242">
        <v>0</v>
      </c>
      <c r="P135" s="243">
        <v>0</v>
      </c>
      <c r="Q135" s="244">
        <v>1909.14</v>
      </c>
      <c r="R135" s="245"/>
      <c r="S135" s="244"/>
      <c r="T135" s="276"/>
      <c r="U135" s="276"/>
      <c r="Y135" s="244">
        <f>BazaZaUpit[[#This Row],[IZVORNI           Plan za 2023. EUR]]-BazaZaUpit[[#This Row],[IZVORNI / TEKUĆI                           Plan za 2023.]]</f>
        <v>0</v>
      </c>
    </row>
    <row r="136" spans="1:25" s="42" customFormat="1" x14ac:dyDescent="0.25">
      <c r="A136" s="69">
        <v>32</v>
      </c>
      <c r="B136" s="70" t="s">
        <v>21</v>
      </c>
      <c r="C136" s="70"/>
      <c r="D136" s="70"/>
      <c r="E136" s="70"/>
      <c r="F136" s="70"/>
      <c r="G136" s="70"/>
      <c r="H136" s="70"/>
      <c r="I136" s="70"/>
      <c r="J136" s="71">
        <f>SUM(J137+J139+J141+J146+J148)</f>
        <v>821222</v>
      </c>
      <c r="K136" s="71">
        <f>SUM(K137+K139+K141+K146+K148)</f>
        <v>669780.15</v>
      </c>
      <c r="L136" s="238">
        <v>0</v>
      </c>
      <c r="M136" s="238"/>
      <c r="N136" s="238">
        <v>0</v>
      </c>
      <c r="O136" s="238">
        <v>0</v>
      </c>
      <c r="P136" s="239">
        <v>0</v>
      </c>
      <c r="Q136" s="239">
        <f>SUM(Q137+Q139+Q141+Q146+Q148)</f>
        <v>575581.81000000006</v>
      </c>
      <c r="R136" s="239">
        <f t="shared" ref="R136:S136" si="80">SUM(R137+R139+R141+R146+R148)</f>
        <v>0</v>
      </c>
      <c r="S136" s="239">
        <f t="shared" si="80"/>
        <v>0</v>
      </c>
      <c r="T136" s="269"/>
      <c r="U136" s="269"/>
      <c r="Y136" s="239">
        <f>BazaZaUpit[[#This Row],[IZVORNI           Plan za 2023. EUR]]-BazaZaUpit[[#This Row],[IZVORNI / TEKUĆI                           Plan za 2023.]]</f>
        <v>0</v>
      </c>
    </row>
    <row r="137" spans="1:25" s="42" customFormat="1" x14ac:dyDescent="0.25">
      <c r="A137" s="69">
        <v>321</v>
      </c>
      <c r="B137" s="70" t="s">
        <v>13</v>
      </c>
      <c r="C137" s="70"/>
      <c r="D137" s="70"/>
      <c r="E137" s="70"/>
      <c r="F137" s="70"/>
      <c r="G137" s="70"/>
      <c r="H137" s="70"/>
      <c r="I137" s="70"/>
      <c r="J137" s="71">
        <f>SUM(J138)</f>
        <v>119451</v>
      </c>
      <c r="K137" s="71">
        <f>SUM(K138)</f>
        <v>106893.38</v>
      </c>
      <c r="L137" s="238">
        <v>0</v>
      </c>
      <c r="M137" s="238"/>
      <c r="N137" s="238">
        <v>0</v>
      </c>
      <c r="O137" s="238">
        <v>0</v>
      </c>
      <c r="P137" s="239">
        <v>0</v>
      </c>
      <c r="Q137" s="239">
        <f>SUM(Q138)</f>
        <v>72318.240000000005</v>
      </c>
      <c r="R137" s="239">
        <f t="shared" ref="R137:S137" si="81">SUM(R138)</f>
        <v>0</v>
      </c>
      <c r="S137" s="239">
        <f t="shared" si="81"/>
        <v>0</v>
      </c>
      <c r="T137" s="269"/>
      <c r="U137" s="269"/>
      <c r="Y137" s="239">
        <f>BazaZaUpit[[#This Row],[IZVORNI           Plan za 2023. EUR]]-BazaZaUpit[[#This Row],[IZVORNI / TEKUĆI                           Plan za 2023.]]</f>
        <v>0</v>
      </c>
    </row>
    <row r="138" spans="1:25" x14ac:dyDescent="0.25">
      <c r="A138" s="10">
        <v>3211</v>
      </c>
      <c r="B138" s="5" t="s">
        <v>12</v>
      </c>
      <c r="C138" s="5"/>
      <c r="D138" s="5"/>
      <c r="E138" s="5"/>
      <c r="F138" s="5"/>
      <c r="G138" s="5"/>
      <c r="H138" s="5"/>
      <c r="I138" s="5"/>
      <c r="J138" s="6">
        <v>119451</v>
      </c>
      <c r="K138" s="6">
        <v>106893.38</v>
      </c>
      <c r="L138" s="242">
        <v>0</v>
      </c>
      <c r="M138" s="242"/>
      <c r="N138" s="242">
        <v>0</v>
      </c>
      <c r="O138" s="242">
        <v>0</v>
      </c>
      <c r="P138" s="243">
        <v>0</v>
      </c>
      <c r="Q138" s="244">
        <v>72318.240000000005</v>
      </c>
      <c r="R138" s="245"/>
      <c r="S138" s="244"/>
      <c r="T138" s="276"/>
      <c r="U138" s="276"/>
      <c r="Y138" s="244">
        <f>BazaZaUpit[[#This Row],[IZVORNI           Plan za 2023. EUR]]-BazaZaUpit[[#This Row],[IZVORNI / TEKUĆI                           Plan za 2023.]]</f>
        <v>0</v>
      </c>
    </row>
    <row r="139" spans="1:25" s="42" customFormat="1" x14ac:dyDescent="0.25">
      <c r="A139" s="69">
        <v>322</v>
      </c>
      <c r="B139" s="70" t="s">
        <v>15</v>
      </c>
      <c r="C139" s="70"/>
      <c r="D139" s="70"/>
      <c r="E139" s="70"/>
      <c r="F139" s="70"/>
      <c r="G139" s="70"/>
      <c r="H139" s="70"/>
      <c r="I139" s="70"/>
      <c r="J139" s="71">
        <f>SUM(J140)</f>
        <v>17718</v>
      </c>
      <c r="K139" s="71">
        <f>SUM(K140)</f>
        <v>2610.4499999999998</v>
      </c>
      <c r="L139" s="238">
        <v>0</v>
      </c>
      <c r="M139" s="238"/>
      <c r="N139" s="238">
        <v>0</v>
      </c>
      <c r="O139" s="238">
        <v>0</v>
      </c>
      <c r="P139" s="239">
        <v>0</v>
      </c>
      <c r="Q139" s="239">
        <f>SUM(Q140)</f>
        <v>2610.4499999999998</v>
      </c>
      <c r="R139" s="239">
        <f t="shared" ref="R139:S139" si="82">SUM(R140)</f>
        <v>0</v>
      </c>
      <c r="S139" s="239">
        <f t="shared" si="82"/>
        <v>0</v>
      </c>
      <c r="T139" s="269"/>
      <c r="U139" s="269"/>
      <c r="Y139" s="239">
        <f>BazaZaUpit[[#This Row],[IZVORNI           Plan za 2023. EUR]]-BazaZaUpit[[#This Row],[IZVORNI / TEKUĆI                           Plan za 2023.]]</f>
        <v>0</v>
      </c>
    </row>
    <row r="140" spans="1:25" x14ac:dyDescent="0.25">
      <c r="A140" s="10">
        <v>3221</v>
      </c>
      <c r="B140" s="5" t="s">
        <v>75</v>
      </c>
      <c r="C140" s="5"/>
      <c r="D140" s="5"/>
      <c r="E140" s="5"/>
      <c r="F140" s="5"/>
      <c r="G140" s="5"/>
      <c r="H140" s="5"/>
      <c r="I140" s="5"/>
      <c r="J140" s="6">
        <v>17718</v>
      </c>
      <c r="K140" s="6">
        <v>2610.4499999999998</v>
      </c>
      <c r="L140" s="242">
        <v>0</v>
      </c>
      <c r="M140" s="242"/>
      <c r="N140" s="242">
        <v>0</v>
      </c>
      <c r="O140" s="242">
        <v>0</v>
      </c>
      <c r="P140" s="243">
        <v>0</v>
      </c>
      <c r="Q140" s="244">
        <v>2610.4499999999998</v>
      </c>
      <c r="R140" s="245"/>
      <c r="S140" s="244"/>
      <c r="T140" s="276"/>
      <c r="U140" s="276"/>
      <c r="Y140" s="244">
        <f>BazaZaUpit[[#This Row],[IZVORNI           Plan za 2023. EUR]]-BazaZaUpit[[#This Row],[IZVORNI / TEKUĆI                           Plan za 2023.]]</f>
        <v>0</v>
      </c>
    </row>
    <row r="141" spans="1:25" s="42" customFormat="1" x14ac:dyDescent="0.25">
      <c r="A141" s="69">
        <v>323</v>
      </c>
      <c r="B141" s="70" t="s">
        <v>17</v>
      </c>
      <c r="C141" s="70"/>
      <c r="D141" s="70"/>
      <c r="E141" s="70"/>
      <c r="F141" s="70"/>
      <c r="G141" s="70"/>
      <c r="H141" s="70"/>
      <c r="I141" s="70"/>
      <c r="J141" s="71">
        <f>SUM(J142:J145)</f>
        <v>420267</v>
      </c>
      <c r="K141" s="71">
        <f>SUM(K142:K145)</f>
        <v>443517.04</v>
      </c>
      <c r="L141" s="238">
        <v>0</v>
      </c>
      <c r="M141" s="238"/>
      <c r="N141" s="238">
        <v>0</v>
      </c>
      <c r="O141" s="238">
        <v>0</v>
      </c>
      <c r="P141" s="239">
        <v>0</v>
      </c>
      <c r="Q141" s="239">
        <f>SUM(Q142:Q145)</f>
        <v>408988.69</v>
      </c>
      <c r="R141" s="239">
        <f t="shared" ref="R141:S141" si="83">SUM(R142:R145)</f>
        <v>0</v>
      </c>
      <c r="S141" s="239">
        <f t="shared" si="83"/>
        <v>0</v>
      </c>
      <c r="T141" s="269"/>
      <c r="U141" s="269"/>
      <c r="Y141" s="239">
        <f>BazaZaUpit[[#This Row],[IZVORNI           Plan za 2023. EUR]]-BazaZaUpit[[#This Row],[IZVORNI / TEKUĆI                           Plan za 2023.]]</f>
        <v>0</v>
      </c>
    </row>
    <row r="142" spans="1:25" x14ac:dyDescent="0.25">
      <c r="A142" s="10">
        <v>3231</v>
      </c>
      <c r="B142" s="5" t="s">
        <v>114</v>
      </c>
      <c r="C142" s="5"/>
      <c r="D142" s="5"/>
      <c r="E142" s="5"/>
      <c r="F142" s="5"/>
      <c r="G142" s="5"/>
      <c r="H142" s="5"/>
      <c r="I142" s="5"/>
      <c r="J142" s="6">
        <v>664</v>
      </c>
      <c r="K142" s="6">
        <v>550.79999999999995</v>
      </c>
      <c r="L142" s="242">
        <v>0</v>
      </c>
      <c r="M142" s="242"/>
      <c r="N142" s="242">
        <v>0</v>
      </c>
      <c r="O142" s="242">
        <v>0</v>
      </c>
      <c r="P142" s="243">
        <v>0</v>
      </c>
      <c r="Q142" s="244">
        <v>550.79999999999995</v>
      </c>
      <c r="R142" s="245"/>
      <c r="S142" s="244"/>
      <c r="T142" s="276"/>
      <c r="U142" s="276"/>
      <c r="Y142" s="244">
        <f>BazaZaUpit[[#This Row],[IZVORNI           Plan za 2023. EUR]]-BazaZaUpit[[#This Row],[IZVORNI / TEKUĆI                           Plan za 2023.]]</f>
        <v>0</v>
      </c>
    </row>
    <row r="143" spans="1:25" x14ac:dyDescent="0.25">
      <c r="A143" s="10">
        <v>3233</v>
      </c>
      <c r="B143" s="5" t="s">
        <v>48</v>
      </c>
      <c r="C143" s="5"/>
      <c r="D143" s="5"/>
      <c r="E143" s="5"/>
      <c r="F143" s="5"/>
      <c r="G143" s="5"/>
      <c r="H143" s="5"/>
      <c r="I143" s="5"/>
      <c r="J143" s="6">
        <v>14931</v>
      </c>
      <c r="K143" s="6">
        <v>12463.91</v>
      </c>
      <c r="L143" s="242">
        <v>0</v>
      </c>
      <c r="M143" s="242"/>
      <c r="N143" s="242">
        <v>0</v>
      </c>
      <c r="O143" s="242">
        <v>0</v>
      </c>
      <c r="P143" s="243">
        <v>0</v>
      </c>
      <c r="Q143" s="244"/>
      <c r="R143" s="245"/>
      <c r="S143" s="244"/>
      <c r="T143" s="276"/>
      <c r="U143" s="276"/>
      <c r="Y143" s="244">
        <f>BazaZaUpit[[#This Row],[IZVORNI           Plan za 2023. EUR]]-BazaZaUpit[[#This Row],[IZVORNI / TEKUĆI                           Plan za 2023.]]</f>
        <v>0</v>
      </c>
    </row>
    <row r="144" spans="1:25" x14ac:dyDescent="0.25">
      <c r="A144" s="10">
        <v>3235</v>
      </c>
      <c r="B144" s="5" t="s">
        <v>95</v>
      </c>
      <c r="C144" s="5"/>
      <c r="D144" s="5"/>
      <c r="E144" s="5"/>
      <c r="F144" s="5"/>
      <c r="G144" s="5"/>
      <c r="H144" s="5"/>
      <c r="I144" s="5"/>
      <c r="J144" s="6">
        <v>1526</v>
      </c>
      <c r="K144" s="6">
        <v>4263.79</v>
      </c>
      <c r="L144" s="242">
        <v>0</v>
      </c>
      <c r="M144" s="242"/>
      <c r="N144" s="242">
        <v>0</v>
      </c>
      <c r="O144" s="242">
        <v>0</v>
      </c>
      <c r="P144" s="243">
        <v>0</v>
      </c>
      <c r="Q144" s="244"/>
      <c r="R144" s="245"/>
      <c r="S144" s="244"/>
      <c r="T144" s="276"/>
      <c r="U144" s="276"/>
      <c r="Y144" s="244">
        <f>BazaZaUpit[[#This Row],[IZVORNI           Plan za 2023. EUR]]-BazaZaUpit[[#This Row],[IZVORNI / TEKUĆI                           Plan za 2023.]]</f>
        <v>0</v>
      </c>
    </row>
    <row r="145" spans="1:25" x14ac:dyDescent="0.25">
      <c r="A145" s="10">
        <v>3237</v>
      </c>
      <c r="B145" s="5" t="s">
        <v>50</v>
      </c>
      <c r="C145" s="5"/>
      <c r="D145" s="5"/>
      <c r="E145" s="5"/>
      <c r="F145" s="5"/>
      <c r="G145" s="5"/>
      <c r="H145" s="5"/>
      <c r="I145" s="5"/>
      <c r="J145" s="6">
        <v>403146</v>
      </c>
      <c r="K145" s="6">
        <v>426238.54</v>
      </c>
      <c r="L145" s="242">
        <v>0</v>
      </c>
      <c r="M145" s="242"/>
      <c r="N145" s="242">
        <v>0</v>
      </c>
      <c r="O145" s="242">
        <v>0</v>
      </c>
      <c r="P145" s="243">
        <v>0</v>
      </c>
      <c r="Q145" s="244">
        <v>408437.89</v>
      </c>
      <c r="R145" s="245"/>
      <c r="S145" s="244"/>
      <c r="T145" s="276"/>
      <c r="U145" s="276"/>
      <c r="Y145" s="244">
        <f>BazaZaUpit[[#This Row],[IZVORNI           Plan za 2023. EUR]]-BazaZaUpit[[#This Row],[IZVORNI / TEKUĆI                           Plan za 2023.]]</f>
        <v>0</v>
      </c>
    </row>
    <row r="146" spans="1:25" s="42" customFormat="1" x14ac:dyDescent="0.25">
      <c r="A146" s="69">
        <v>324</v>
      </c>
      <c r="B146" s="70" t="s">
        <v>111</v>
      </c>
      <c r="C146" s="70"/>
      <c r="D146" s="70"/>
      <c r="E146" s="70"/>
      <c r="F146" s="70"/>
      <c r="G146" s="70"/>
      <c r="H146" s="70"/>
      <c r="I146" s="70"/>
      <c r="J146" s="71">
        <f>SUM(J147)</f>
        <v>223970</v>
      </c>
      <c r="K146" s="71">
        <f>SUM(K147)</f>
        <v>105650.1</v>
      </c>
      <c r="L146" s="238">
        <v>0</v>
      </c>
      <c r="M146" s="238"/>
      <c r="N146" s="238">
        <v>0</v>
      </c>
      <c r="O146" s="238">
        <v>0</v>
      </c>
      <c r="P146" s="239">
        <v>0</v>
      </c>
      <c r="Q146" s="239">
        <f>SUM(Q147)</f>
        <v>88234.12</v>
      </c>
      <c r="R146" s="239">
        <f t="shared" ref="R146:S146" si="84">SUM(R147)</f>
        <v>0</v>
      </c>
      <c r="S146" s="239">
        <f t="shared" si="84"/>
        <v>0</v>
      </c>
      <c r="T146" s="269"/>
      <c r="U146" s="269"/>
      <c r="Y146" s="239">
        <f>BazaZaUpit[[#This Row],[IZVORNI           Plan za 2023. EUR]]-BazaZaUpit[[#This Row],[IZVORNI / TEKUĆI                           Plan za 2023.]]</f>
        <v>0</v>
      </c>
    </row>
    <row r="147" spans="1:25" x14ac:dyDescent="0.25">
      <c r="A147" s="10">
        <v>3241</v>
      </c>
      <c r="B147" s="5" t="s">
        <v>111</v>
      </c>
      <c r="C147" s="5"/>
      <c r="D147" s="5"/>
      <c r="E147" s="5"/>
      <c r="F147" s="5"/>
      <c r="G147" s="5"/>
      <c r="H147" s="5"/>
      <c r="I147" s="5"/>
      <c r="J147" s="6">
        <v>223970</v>
      </c>
      <c r="K147" s="6">
        <v>105650.1</v>
      </c>
      <c r="L147" s="242">
        <v>0</v>
      </c>
      <c r="M147" s="242"/>
      <c r="N147" s="242">
        <v>0</v>
      </c>
      <c r="O147" s="242">
        <v>0</v>
      </c>
      <c r="P147" s="243">
        <v>0</v>
      </c>
      <c r="Q147" s="244">
        <v>88234.12</v>
      </c>
      <c r="R147" s="260"/>
      <c r="S147" s="261"/>
      <c r="T147" s="276"/>
      <c r="U147" s="276"/>
      <c r="Y147" s="244">
        <f>BazaZaUpit[[#This Row],[IZVORNI           Plan za 2023. EUR]]-BazaZaUpit[[#This Row],[IZVORNI / TEKUĆI                           Plan za 2023.]]</f>
        <v>0</v>
      </c>
    </row>
    <row r="148" spans="1:25" s="42" customFormat="1" x14ac:dyDescent="0.25">
      <c r="A148" s="69">
        <v>329</v>
      </c>
      <c r="B148" s="70" t="s">
        <v>20</v>
      </c>
      <c r="C148" s="70"/>
      <c r="D148" s="70"/>
      <c r="E148" s="70"/>
      <c r="F148" s="70"/>
      <c r="G148" s="70"/>
      <c r="H148" s="70"/>
      <c r="I148" s="70"/>
      <c r="J148" s="71">
        <f>SUM(J149:J151)</f>
        <v>39816</v>
      </c>
      <c r="K148" s="71">
        <f>SUM(K149:K151)</f>
        <v>11109.18</v>
      </c>
      <c r="L148" s="238">
        <v>0</v>
      </c>
      <c r="M148" s="238"/>
      <c r="N148" s="238">
        <v>0</v>
      </c>
      <c r="O148" s="238">
        <v>0</v>
      </c>
      <c r="P148" s="239">
        <v>0</v>
      </c>
      <c r="Q148" s="239">
        <f>SUM(Q149:Q151)</f>
        <v>3430.31</v>
      </c>
      <c r="R148" s="239">
        <f t="shared" ref="R148:S148" si="85">SUM(R149:R151)</f>
        <v>0</v>
      </c>
      <c r="S148" s="239">
        <f t="shared" si="85"/>
        <v>0</v>
      </c>
      <c r="T148" s="269"/>
      <c r="U148" s="269"/>
      <c r="Y148" s="239">
        <f>BazaZaUpit[[#This Row],[IZVORNI           Plan za 2023. EUR]]-BazaZaUpit[[#This Row],[IZVORNI / TEKUĆI                           Plan za 2023.]]</f>
        <v>0</v>
      </c>
    </row>
    <row r="149" spans="1:25" x14ac:dyDescent="0.25">
      <c r="A149" s="10">
        <v>3292</v>
      </c>
      <c r="B149" s="5" t="s">
        <v>18</v>
      </c>
      <c r="C149" s="5"/>
      <c r="D149" s="5"/>
      <c r="E149" s="5"/>
      <c r="F149" s="5"/>
      <c r="G149" s="5"/>
      <c r="H149" s="5"/>
      <c r="I149" s="5"/>
      <c r="J149" s="6">
        <v>0</v>
      </c>
      <c r="K149" s="6"/>
      <c r="L149" s="242">
        <v>0</v>
      </c>
      <c r="M149" s="242"/>
      <c r="N149" s="242">
        <v>0</v>
      </c>
      <c r="O149" s="242">
        <v>0</v>
      </c>
      <c r="P149" s="243">
        <v>0</v>
      </c>
      <c r="Q149" s="261"/>
      <c r="R149" s="260"/>
      <c r="S149" s="261"/>
      <c r="T149" s="276"/>
      <c r="U149" s="276"/>
      <c r="Y149" s="261">
        <f>BazaZaUpit[[#This Row],[IZVORNI           Plan za 2023. EUR]]-BazaZaUpit[[#This Row],[IZVORNI / TEKUĆI                           Plan za 2023.]]</f>
        <v>0</v>
      </c>
    </row>
    <row r="150" spans="1:25" x14ac:dyDescent="0.25">
      <c r="A150" s="10">
        <v>3293</v>
      </c>
      <c r="B150" s="5" t="s">
        <v>19</v>
      </c>
      <c r="C150" s="5"/>
      <c r="D150" s="5"/>
      <c r="E150" s="5"/>
      <c r="F150" s="5"/>
      <c r="G150" s="5"/>
      <c r="H150" s="5"/>
      <c r="I150" s="5"/>
      <c r="J150" s="6">
        <v>19908</v>
      </c>
      <c r="K150" s="6">
        <v>8049.11</v>
      </c>
      <c r="L150" s="242">
        <v>0</v>
      </c>
      <c r="M150" s="242"/>
      <c r="N150" s="242">
        <v>0</v>
      </c>
      <c r="O150" s="242">
        <v>0</v>
      </c>
      <c r="P150" s="243">
        <v>0</v>
      </c>
      <c r="Q150" s="244">
        <v>3403.77</v>
      </c>
      <c r="R150" s="245"/>
      <c r="S150" s="244"/>
      <c r="T150" s="276"/>
      <c r="U150" s="276"/>
      <c r="Y150" s="244">
        <f>BazaZaUpit[[#This Row],[IZVORNI           Plan za 2023. EUR]]-BazaZaUpit[[#This Row],[IZVORNI / TEKUĆI                           Plan za 2023.]]</f>
        <v>0</v>
      </c>
    </row>
    <row r="151" spans="1:25" x14ac:dyDescent="0.25">
      <c r="A151" s="10">
        <v>3299</v>
      </c>
      <c r="B151" s="5" t="s">
        <v>20</v>
      </c>
      <c r="C151" s="5"/>
      <c r="D151" s="5"/>
      <c r="E151" s="5"/>
      <c r="F151" s="5"/>
      <c r="G151" s="5"/>
      <c r="H151" s="5"/>
      <c r="I151" s="5"/>
      <c r="J151" s="6">
        <v>19908</v>
      </c>
      <c r="K151" s="6">
        <v>3060.07</v>
      </c>
      <c r="L151" s="242">
        <v>0</v>
      </c>
      <c r="M151" s="242"/>
      <c r="N151" s="242">
        <v>0</v>
      </c>
      <c r="O151" s="242">
        <v>0</v>
      </c>
      <c r="P151" s="243">
        <v>0</v>
      </c>
      <c r="Q151" s="345">
        <v>26.54</v>
      </c>
      <c r="R151" s="245"/>
      <c r="S151" s="244"/>
      <c r="T151" s="276"/>
      <c r="U151" s="276"/>
      <c r="Y151" s="244">
        <f>BazaZaUpit[[#This Row],[IZVORNI           Plan za 2023. EUR]]-BazaZaUpit[[#This Row],[IZVORNI / TEKUĆI                           Plan za 2023.]]</f>
        <v>0</v>
      </c>
    </row>
    <row r="152" spans="1:25" s="42" customFormat="1" x14ac:dyDescent="0.25">
      <c r="A152" s="69">
        <v>34</v>
      </c>
      <c r="B152" s="70" t="s">
        <v>23</v>
      </c>
      <c r="C152" s="70"/>
      <c r="D152" s="70"/>
      <c r="E152" s="70"/>
      <c r="F152" s="70"/>
      <c r="G152" s="70"/>
      <c r="H152" s="70"/>
      <c r="I152" s="70"/>
      <c r="J152" s="71">
        <f>SUM(J153)</f>
        <v>1991</v>
      </c>
      <c r="K152" s="71">
        <f>SUM(K153)</f>
        <v>0</v>
      </c>
      <c r="L152" s="238">
        <v>0</v>
      </c>
      <c r="M152" s="238"/>
      <c r="N152" s="238">
        <v>0</v>
      </c>
      <c r="O152" s="238">
        <v>0</v>
      </c>
      <c r="P152" s="239">
        <v>0</v>
      </c>
      <c r="Q152" s="239">
        <f>SUM(Q153)</f>
        <v>0</v>
      </c>
      <c r="R152" s="239">
        <v>0</v>
      </c>
      <c r="S152" s="239">
        <v>0</v>
      </c>
      <c r="T152" s="269"/>
      <c r="U152" s="269"/>
      <c r="Y152" s="239">
        <f>BazaZaUpit[[#This Row],[IZVORNI           Plan za 2023. EUR]]-BazaZaUpit[[#This Row],[IZVORNI / TEKUĆI                           Plan za 2023.]]</f>
        <v>0</v>
      </c>
    </row>
    <row r="153" spans="1:25" s="42" customFormat="1" x14ac:dyDescent="0.25">
      <c r="A153" s="69">
        <v>343</v>
      </c>
      <c r="B153" s="70" t="s">
        <v>22</v>
      </c>
      <c r="C153" s="70"/>
      <c r="D153" s="70"/>
      <c r="E153" s="70"/>
      <c r="F153" s="70"/>
      <c r="G153" s="70"/>
      <c r="H153" s="70"/>
      <c r="I153" s="70"/>
      <c r="J153" s="71">
        <f>SUM(J154)</f>
        <v>1991</v>
      </c>
      <c r="K153" s="71">
        <f>SUM(K154)</f>
        <v>0</v>
      </c>
      <c r="L153" s="238">
        <v>0</v>
      </c>
      <c r="M153" s="238"/>
      <c r="N153" s="238">
        <v>0</v>
      </c>
      <c r="O153" s="238">
        <v>0</v>
      </c>
      <c r="P153" s="239">
        <v>0</v>
      </c>
      <c r="Q153" s="239">
        <f>SUM(Q154)</f>
        <v>0</v>
      </c>
      <c r="R153" s="239">
        <v>0</v>
      </c>
      <c r="S153" s="239">
        <v>0</v>
      </c>
      <c r="T153" s="269"/>
      <c r="U153" s="269"/>
      <c r="Y153" s="239">
        <f>BazaZaUpit[[#This Row],[IZVORNI           Plan za 2023. EUR]]-BazaZaUpit[[#This Row],[IZVORNI / TEKUĆI                           Plan za 2023.]]</f>
        <v>0</v>
      </c>
    </row>
    <row r="154" spans="1:25" x14ac:dyDescent="0.25">
      <c r="A154" s="10">
        <v>3431</v>
      </c>
      <c r="B154" s="5" t="s">
        <v>76</v>
      </c>
      <c r="C154" s="5"/>
      <c r="D154" s="5"/>
      <c r="E154" s="5"/>
      <c r="F154" s="5"/>
      <c r="G154" s="5"/>
      <c r="H154" s="5"/>
      <c r="I154" s="5"/>
      <c r="J154" s="6">
        <v>1991</v>
      </c>
      <c r="K154" s="6"/>
      <c r="L154" s="242">
        <v>0</v>
      </c>
      <c r="M154" s="242"/>
      <c r="N154" s="242">
        <v>0</v>
      </c>
      <c r="O154" s="242">
        <v>0</v>
      </c>
      <c r="P154" s="243">
        <v>0</v>
      </c>
      <c r="Q154" s="261"/>
      <c r="R154" s="260"/>
      <c r="S154" s="261"/>
      <c r="T154" s="276"/>
      <c r="U154" s="276"/>
      <c r="Y154" s="261">
        <f>BazaZaUpit[[#This Row],[IZVORNI           Plan za 2023. EUR]]-BazaZaUpit[[#This Row],[IZVORNI / TEKUĆI                           Plan za 2023.]]</f>
        <v>0</v>
      </c>
    </row>
    <row r="155" spans="1:25" x14ac:dyDescent="0.25">
      <c r="A155" s="66">
        <v>4</v>
      </c>
      <c r="B155" s="67" t="s">
        <v>112</v>
      </c>
      <c r="C155" s="67"/>
      <c r="D155" s="67"/>
      <c r="E155" s="67"/>
      <c r="F155" s="67"/>
      <c r="G155" s="67"/>
      <c r="H155" s="67"/>
      <c r="I155" s="67"/>
      <c r="J155" s="68">
        <f t="shared" ref="J155:K157" si="86">SUM(J156)</f>
        <v>14931</v>
      </c>
      <c r="K155" s="68">
        <f t="shared" si="86"/>
        <v>0</v>
      </c>
      <c r="L155" s="236">
        <f t="shared" ref="L155:P155" si="87">SUM(L156)</f>
        <v>0</v>
      </c>
      <c r="M155" s="236"/>
      <c r="N155" s="236">
        <f t="shared" si="87"/>
        <v>0</v>
      </c>
      <c r="O155" s="236">
        <f t="shared" si="87"/>
        <v>0</v>
      </c>
      <c r="P155" s="237">
        <f t="shared" si="87"/>
        <v>0</v>
      </c>
      <c r="Q155" s="237">
        <f>SUM(Q156)</f>
        <v>0</v>
      </c>
      <c r="R155" s="237">
        <f t="shared" ref="R155:S155" si="88">SUM(R156)</f>
        <v>0</v>
      </c>
      <c r="S155" s="237">
        <f t="shared" si="88"/>
        <v>0</v>
      </c>
      <c r="T155" s="269"/>
      <c r="U155" s="269"/>
      <c r="Y155" s="237">
        <f>BazaZaUpit[[#This Row],[IZVORNI           Plan za 2023. EUR]]-BazaZaUpit[[#This Row],[IZVORNI / TEKUĆI                           Plan za 2023.]]</f>
        <v>0</v>
      </c>
    </row>
    <row r="156" spans="1:25" s="42" customFormat="1" x14ac:dyDescent="0.25">
      <c r="A156" s="69">
        <v>42</v>
      </c>
      <c r="B156" s="70" t="s">
        <v>26</v>
      </c>
      <c r="C156" s="70"/>
      <c r="D156" s="70"/>
      <c r="E156" s="70"/>
      <c r="F156" s="70"/>
      <c r="G156" s="70"/>
      <c r="H156" s="70"/>
      <c r="I156" s="70"/>
      <c r="J156" s="71">
        <f t="shared" si="86"/>
        <v>14931</v>
      </c>
      <c r="K156" s="71">
        <f t="shared" si="86"/>
        <v>0</v>
      </c>
      <c r="L156" s="238">
        <v>0</v>
      </c>
      <c r="M156" s="238"/>
      <c r="N156" s="238">
        <v>0</v>
      </c>
      <c r="O156" s="238">
        <v>0</v>
      </c>
      <c r="P156" s="239">
        <v>0</v>
      </c>
      <c r="Q156" s="239">
        <f>SUM(Q157)</f>
        <v>0</v>
      </c>
      <c r="R156" s="239">
        <f>SUM(R157)</f>
        <v>0</v>
      </c>
      <c r="S156" s="239">
        <v>0</v>
      </c>
      <c r="T156" s="269"/>
      <c r="U156" s="269"/>
      <c r="Y156" s="239">
        <f>BazaZaUpit[[#This Row],[IZVORNI           Plan za 2023. EUR]]-BazaZaUpit[[#This Row],[IZVORNI / TEKUĆI                           Plan za 2023.]]</f>
        <v>0</v>
      </c>
    </row>
    <row r="157" spans="1:25" s="42" customFormat="1" x14ac:dyDescent="0.25">
      <c r="A157" s="69">
        <v>422</v>
      </c>
      <c r="B157" s="70" t="s">
        <v>25</v>
      </c>
      <c r="C157" s="70"/>
      <c r="D157" s="70"/>
      <c r="E157" s="70"/>
      <c r="F157" s="70"/>
      <c r="G157" s="70"/>
      <c r="H157" s="70"/>
      <c r="I157" s="70"/>
      <c r="J157" s="71">
        <f t="shared" si="86"/>
        <v>14931</v>
      </c>
      <c r="K157" s="71">
        <f t="shared" si="86"/>
        <v>0</v>
      </c>
      <c r="L157" s="238">
        <v>0</v>
      </c>
      <c r="M157" s="238"/>
      <c r="N157" s="238">
        <v>0</v>
      </c>
      <c r="O157" s="238">
        <v>0</v>
      </c>
      <c r="P157" s="239">
        <v>0</v>
      </c>
      <c r="Q157" s="239">
        <f>SUM(Q158)</f>
        <v>0</v>
      </c>
      <c r="R157" s="239">
        <f>SUM(R158:R159)</f>
        <v>0</v>
      </c>
      <c r="S157" s="239">
        <v>0</v>
      </c>
      <c r="T157" s="269"/>
      <c r="U157" s="269"/>
      <c r="Y157" s="239">
        <f>BazaZaUpit[[#This Row],[IZVORNI           Plan za 2023. EUR]]-BazaZaUpit[[#This Row],[IZVORNI / TEKUĆI                           Plan za 2023.]]</f>
        <v>0</v>
      </c>
    </row>
    <row r="158" spans="1:25" x14ac:dyDescent="0.25">
      <c r="A158" s="10">
        <v>4221</v>
      </c>
      <c r="B158" s="5" t="s">
        <v>77</v>
      </c>
      <c r="C158" s="5"/>
      <c r="D158" s="5"/>
      <c r="E158" s="5"/>
      <c r="F158" s="5"/>
      <c r="G158" s="5"/>
      <c r="H158" s="5"/>
      <c r="I158" s="5"/>
      <c r="J158" s="6">
        <v>14931</v>
      </c>
      <c r="K158" s="6"/>
      <c r="L158" s="242">
        <v>0</v>
      </c>
      <c r="M158" s="242"/>
      <c r="N158" s="242">
        <v>0</v>
      </c>
      <c r="O158" s="242">
        <v>0</v>
      </c>
      <c r="P158" s="243">
        <v>0</v>
      </c>
      <c r="Q158" s="261"/>
      <c r="R158" s="260"/>
      <c r="S158" s="261"/>
      <c r="T158" s="276"/>
      <c r="U158" s="276"/>
      <c r="Y158" s="261">
        <f>BazaZaUpit[[#This Row],[IZVORNI           Plan za 2023. EUR]]-BazaZaUpit[[#This Row],[IZVORNI / TEKUĆI                           Plan za 2023.]]</f>
        <v>0</v>
      </c>
    </row>
    <row r="159" spans="1:25" x14ac:dyDescent="0.25">
      <c r="A159" s="10">
        <v>4222</v>
      </c>
      <c r="B159" s="5" t="s">
        <v>110</v>
      </c>
      <c r="C159" s="104"/>
      <c r="D159" s="5"/>
      <c r="E159" s="5"/>
      <c r="F159" s="5"/>
      <c r="G159" s="5"/>
      <c r="H159" s="5"/>
      <c r="I159" s="5"/>
      <c r="J159" s="6"/>
      <c r="K159" s="27"/>
      <c r="L159" s="242"/>
      <c r="M159" s="262"/>
      <c r="N159" s="242"/>
      <c r="O159" s="242"/>
      <c r="P159" s="263"/>
      <c r="Q159" s="244"/>
      <c r="R159" s="244"/>
      <c r="S159" s="244"/>
      <c r="T159" s="276"/>
      <c r="U159" s="276"/>
      <c r="Y159" s="244">
        <f>BazaZaUpit[[#This Row],[IZVORNI           Plan za 2023. EUR]]-BazaZaUpit[[#This Row],[IZVORNI / TEKUĆI                           Plan za 2023.]]</f>
        <v>0</v>
      </c>
    </row>
    <row r="160" spans="1:25" s="42" customFormat="1" ht="36" x14ac:dyDescent="0.25">
      <c r="A160" s="40" t="s">
        <v>97</v>
      </c>
      <c r="B160" s="14" t="s">
        <v>79</v>
      </c>
      <c r="C160" s="14"/>
      <c r="D160" s="14"/>
      <c r="E160" s="14"/>
      <c r="F160" s="14"/>
      <c r="G160" s="14"/>
      <c r="H160" s="14"/>
      <c r="I160" s="14"/>
      <c r="J160" s="15">
        <f>SUM(J161+J184)</f>
        <v>433732</v>
      </c>
      <c r="K160" s="15">
        <f>SUM(K161+K184)</f>
        <v>0</v>
      </c>
      <c r="L160" s="15">
        <v>0</v>
      </c>
      <c r="M160" s="15"/>
      <c r="N160" s="15">
        <v>0</v>
      </c>
      <c r="O160" s="15">
        <v>0</v>
      </c>
      <c r="P160" s="89">
        <v>0</v>
      </c>
      <c r="Q160" s="89">
        <v>0</v>
      </c>
      <c r="R160" s="89">
        <v>0</v>
      </c>
      <c r="S160" s="89">
        <v>0</v>
      </c>
      <c r="T160" s="267"/>
      <c r="U160" s="267"/>
      <c r="Y160" s="89">
        <f>BazaZaUpit[[#This Row],[IZVORNI           Plan za 2023. EUR]]-BazaZaUpit[[#This Row],[IZVORNI / TEKUĆI                           Plan za 2023.]]</f>
        <v>0</v>
      </c>
    </row>
    <row r="161" spans="1:25" s="42" customFormat="1" ht="48" x14ac:dyDescent="0.25">
      <c r="A161" s="52" t="s">
        <v>80</v>
      </c>
      <c r="B161" s="22" t="s">
        <v>81</v>
      </c>
      <c r="C161" s="22" t="s">
        <v>145</v>
      </c>
      <c r="D161" s="22" t="s">
        <v>120</v>
      </c>
      <c r="E161" s="22" t="s">
        <v>123</v>
      </c>
      <c r="F161" s="22" t="s">
        <v>300</v>
      </c>
      <c r="G161" s="22" t="s">
        <v>301</v>
      </c>
      <c r="H161" s="22"/>
      <c r="I161" s="22"/>
      <c r="J161" s="23">
        <f>SUM(J163+J168+J175+J178+J181)</f>
        <v>65060</v>
      </c>
      <c r="K161" s="23">
        <f>SUM(K163+K168+K175+K178+K181)</f>
        <v>0</v>
      </c>
      <c r="L161" s="23">
        <v>0</v>
      </c>
      <c r="M161" s="23"/>
      <c r="N161" s="23">
        <v>0</v>
      </c>
      <c r="O161" s="23">
        <v>0</v>
      </c>
      <c r="P161" s="95">
        <v>0</v>
      </c>
      <c r="Q161" s="95">
        <v>0</v>
      </c>
      <c r="R161" s="95">
        <v>0</v>
      </c>
      <c r="S161" s="95">
        <v>0</v>
      </c>
      <c r="T161" s="277"/>
      <c r="U161" s="277"/>
      <c r="Y161" s="95">
        <f>BazaZaUpit[[#This Row],[IZVORNI           Plan za 2023. EUR]]-BazaZaUpit[[#This Row],[IZVORNI / TEKUĆI                           Plan za 2023.]]</f>
        <v>0</v>
      </c>
    </row>
    <row r="162" spans="1:25" s="42" customFormat="1" x14ac:dyDescent="0.25">
      <c r="A162" s="66">
        <v>3</v>
      </c>
      <c r="B162" s="67" t="s">
        <v>113</v>
      </c>
      <c r="C162" s="67"/>
      <c r="D162" s="67"/>
      <c r="E162" s="67"/>
      <c r="F162" s="67"/>
      <c r="G162" s="67"/>
      <c r="H162" s="67"/>
      <c r="I162" s="67"/>
      <c r="J162" s="68">
        <f>SUM(J163+J168)</f>
        <v>40175</v>
      </c>
      <c r="K162" s="68">
        <f>SUM(K163+K168)</f>
        <v>0</v>
      </c>
      <c r="L162" s="68">
        <f t="shared" ref="L162:O162" si="89">SUM(L163+L168)</f>
        <v>0</v>
      </c>
      <c r="M162" s="68"/>
      <c r="N162" s="68">
        <f t="shared" si="89"/>
        <v>0</v>
      </c>
      <c r="O162" s="68">
        <f t="shared" si="89"/>
        <v>0</v>
      </c>
      <c r="P162" s="90">
        <f t="shared" ref="P162:S162" si="90">SUM(P163+P168)</f>
        <v>0</v>
      </c>
      <c r="Q162" s="90">
        <f t="shared" si="90"/>
        <v>0</v>
      </c>
      <c r="R162" s="90">
        <f t="shared" si="90"/>
        <v>0</v>
      </c>
      <c r="S162" s="90">
        <f t="shared" si="90"/>
        <v>0</v>
      </c>
      <c r="T162" s="269"/>
      <c r="U162" s="269"/>
      <c r="Y162" s="90">
        <f>BazaZaUpit[[#This Row],[IZVORNI           Plan za 2023. EUR]]-BazaZaUpit[[#This Row],[IZVORNI / TEKUĆI                           Plan za 2023.]]</f>
        <v>0</v>
      </c>
    </row>
    <row r="163" spans="1:25" s="42" customFormat="1" x14ac:dyDescent="0.25">
      <c r="A163" s="69">
        <v>31</v>
      </c>
      <c r="B163" s="70" t="s">
        <v>11</v>
      </c>
      <c r="C163" s="70"/>
      <c r="D163" s="70"/>
      <c r="E163" s="70"/>
      <c r="F163" s="70"/>
      <c r="G163" s="70"/>
      <c r="H163" s="70"/>
      <c r="I163" s="70"/>
      <c r="J163" s="71">
        <f>SUM(J164+J166)</f>
        <v>11847</v>
      </c>
      <c r="K163" s="71">
        <f>SUM(K164+K166)</f>
        <v>0</v>
      </c>
      <c r="L163" s="71">
        <v>0</v>
      </c>
      <c r="M163" s="71"/>
      <c r="N163" s="75">
        <v>0</v>
      </c>
      <c r="O163" s="71">
        <v>0</v>
      </c>
      <c r="P163" s="91">
        <v>0</v>
      </c>
      <c r="Q163" s="91">
        <v>0</v>
      </c>
      <c r="R163" s="91">
        <v>0</v>
      </c>
      <c r="S163" s="91">
        <v>0</v>
      </c>
      <c r="T163" s="269"/>
      <c r="U163" s="269"/>
      <c r="Y163" s="91">
        <f>BazaZaUpit[[#This Row],[IZVORNI           Plan za 2023. EUR]]-BazaZaUpit[[#This Row],[IZVORNI / TEKUĆI                           Plan za 2023.]]</f>
        <v>0</v>
      </c>
    </row>
    <row r="164" spans="1:25" s="42" customFormat="1" x14ac:dyDescent="0.25">
      <c r="A164" s="69">
        <v>311</v>
      </c>
      <c r="B164" s="70" t="s">
        <v>8</v>
      </c>
      <c r="C164" s="70"/>
      <c r="D164" s="70"/>
      <c r="E164" s="70"/>
      <c r="F164" s="70"/>
      <c r="G164" s="70"/>
      <c r="H164" s="70"/>
      <c r="I164" s="70"/>
      <c r="J164" s="71">
        <f>SUM(J165)</f>
        <v>9892</v>
      </c>
      <c r="K164" s="71">
        <f>SUM(K165)</f>
        <v>0</v>
      </c>
      <c r="L164" s="71">
        <v>0</v>
      </c>
      <c r="M164" s="71"/>
      <c r="N164" s="75">
        <v>0</v>
      </c>
      <c r="O164" s="71">
        <v>0</v>
      </c>
      <c r="P164" s="91">
        <v>0</v>
      </c>
      <c r="Q164" s="91">
        <v>0</v>
      </c>
      <c r="R164" s="91">
        <v>0</v>
      </c>
      <c r="S164" s="91">
        <v>0</v>
      </c>
      <c r="T164" s="269"/>
      <c r="U164" s="269"/>
      <c r="Y164" s="91">
        <f>BazaZaUpit[[#This Row],[IZVORNI           Plan za 2023. EUR]]-BazaZaUpit[[#This Row],[IZVORNI / TEKUĆI                           Plan za 2023.]]</f>
        <v>0</v>
      </c>
    </row>
    <row r="165" spans="1:25" x14ac:dyDescent="0.25">
      <c r="A165" s="10">
        <v>3111</v>
      </c>
      <c r="B165" s="5" t="s">
        <v>82</v>
      </c>
      <c r="C165" s="5"/>
      <c r="D165" s="5"/>
      <c r="E165" s="5"/>
      <c r="F165" s="5"/>
      <c r="G165" s="5"/>
      <c r="H165" s="5"/>
      <c r="I165" s="5"/>
      <c r="J165" s="6">
        <v>9892</v>
      </c>
      <c r="K165" s="6"/>
      <c r="L165" s="6">
        <v>0</v>
      </c>
      <c r="M165" s="6"/>
      <c r="N165" s="6">
        <v>0</v>
      </c>
      <c r="O165" s="6">
        <v>0</v>
      </c>
      <c r="P165" s="92">
        <v>0</v>
      </c>
      <c r="Q165" s="102"/>
      <c r="R165" s="103"/>
      <c r="S165" s="102"/>
      <c r="T165" s="276"/>
      <c r="U165" s="276"/>
      <c r="Y165" s="102">
        <f>BazaZaUpit[[#This Row],[IZVORNI           Plan za 2023. EUR]]-BazaZaUpit[[#This Row],[IZVORNI / TEKUĆI                           Plan za 2023.]]</f>
        <v>0</v>
      </c>
    </row>
    <row r="166" spans="1:25" s="42" customFormat="1" x14ac:dyDescent="0.25">
      <c r="A166" s="69">
        <v>313</v>
      </c>
      <c r="B166" s="70" t="s">
        <v>74</v>
      </c>
      <c r="C166" s="70"/>
      <c r="D166" s="70"/>
      <c r="E166" s="70"/>
      <c r="F166" s="70"/>
      <c r="G166" s="70"/>
      <c r="H166" s="70"/>
      <c r="I166" s="70"/>
      <c r="J166" s="71">
        <f>SUM(J167)</f>
        <v>1955</v>
      </c>
      <c r="K166" s="71">
        <f>SUM(K167)</f>
        <v>0</v>
      </c>
      <c r="L166" s="71">
        <v>0</v>
      </c>
      <c r="M166" s="71"/>
      <c r="N166" s="75">
        <v>0</v>
      </c>
      <c r="O166" s="71">
        <v>0</v>
      </c>
      <c r="P166" s="91">
        <v>0</v>
      </c>
      <c r="Q166" s="91">
        <v>0</v>
      </c>
      <c r="R166" s="91">
        <v>0</v>
      </c>
      <c r="S166" s="91">
        <v>0</v>
      </c>
      <c r="T166" s="269"/>
      <c r="U166" s="269"/>
      <c r="Y166" s="91">
        <f>BazaZaUpit[[#This Row],[IZVORNI           Plan za 2023. EUR]]-BazaZaUpit[[#This Row],[IZVORNI / TEKUĆI                           Plan za 2023.]]</f>
        <v>0</v>
      </c>
    </row>
    <row r="167" spans="1:25" x14ac:dyDescent="0.25">
      <c r="A167" s="10">
        <v>3132</v>
      </c>
      <c r="B167" s="5" t="s">
        <v>73</v>
      </c>
      <c r="C167" s="5"/>
      <c r="D167" s="5"/>
      <c r="E167" s="5"/>
      <c r="F167" s="5"/>
      <c r="G167" s="5"/>
      <c r="H167" s="5"/>
      <c r="I167" s="5"/>
      <c r="J167" s="6">
        <v>1955</v>
      </c>
      <c r="K167" s="6"/>
      <c r="L167" s="6">
        <v>0</v>
      </c>
      <c r="M167" s="6"/>
      <c r="N167" s="6">
        <v>0</v>
      </c>
      <c r="O167" s="6">
        <v>0</v>
      </c>
      <c r="P167" s="92">
        <v>0</v>
      </c>
      <c r="Q167" s="102"/>
      <c r="R167" s="103"/>
      <c r="S167" s="102"/>
      <c r="T167" s="276"/>
      <c r="U167" s="276"/>
      <c r="Y167" s="102">
        <f>BazaZaUpit[[#This Row],[IZVORNI           Plan za 2023. EUR]]-BazaZaUpit[[#This Row],[IZVORNI / TEKUĆI                           Plan za 2023.]]</f>
        <v>0</v>
      </c>
    </row>
    <row r="168" spans="1:25" s="42" customFormat="1" x14ac:dyDescent="0.25">
      <c r="A168" s="69">
        <v>32</v>
      </c>
      <c r="B168" s="70" t="s">
        <v>21</v>
      </c>
      <c r="C168" s="70"/>
      <c r="D168" s="70"/>
      <c r="E168" s="70"/>
      <c r="F168" s="70"/>
      <c r="G168" s="70"/>
      <c r="H168" s="70"/>
      <c r="I168" s="70"/>
      <c r="J168" s="71">
        <f>SUM(J169+J171)</f>
        <v>28328</v>
      </c>
      <c r="K168" s="71">
        <f>SUM(K169+K171)</f>
        <v>0</v>
      </c>
      <c r="L168" s="71">
        <v>0</v>
      </c>
      <c r="M168" s="71"/>
      <c r="N168" s="75">
        <v>0</v>
      </c>
      <c r="O168" s="71">
        <v>0</v>
      </c>
      <c r="P168" s="91">
        <v>0</v>
      </c>
      <c r="Q168" s="91">
        <v>0</v>
      </c>
      <c r="R168" s="91">
        <v>0</v>
      </c>
      <c r="S168" s="91">
        <v>0</v>
      </c>
      <c r="T168" s="269"/>
      <c r="U168" s="269"/>
      <c r="Y168" s="91">
        <f>BazaZaUpit[[#This Row],[IZVORNI           Plan za 2023. EUR]]-BazaZaUpit[[#This Row],[IZVORNI / TEKUĆI                           Plan za 2023.]]</f>
        <v>0</v>
      </c>
    </row>
    <row r="169" spans="1:25" s="42" customFormat="1" x14ac:dyDescent="0.25">
      <c r="A169" s="69">
        <v>321</v>
      </c>
      <c r="B169" s="70" t="s">
        <v>84</v>
      </c>
      <c r="C169" s="70"/>
      <c r="D169" s="70"/>
      <c r="E169" s="70"/>
      <c r="F169" s="70"/>
      <c r="G169" s="70"/>
      <c r="H169" s="70"/>
      <c r="I169" s="70"/>
      <c r="J169" s="71">
        <f>SUM(J170)</f>
        <v>23350</v>
      </c>
      <c r="K169" s="71">
        <f>SUM(K170)</f>
        <v>0</v>
      </c>
      <c r="L169" s="71">
        <v>0</v>
      </c>
      <c r="M169" s="71"/>
      <c r="N169" s="75">
        <v>0</v>
      </c>
      <c r="O169" s="71">
        <v>0</v>
      </c>
      <c r="P169" s="91">
        <v>0</v>
      </c>
      <c r="Q169" s="91">
        <v>0</v>
      </c>
      <c r="R169" s="91">
        <v>0</v>
      </c>
      <c r="S169" s="91">
        <v>0</v>
      </c>
      <c r="T169" s="269"/>
      <c r="U169" s="269"/>
      <c r="Y169" s="91">
        <f>BazaZaUpit[[#This Row],[IZVORNI           Plan za 2023. EUR]]-BazaZaUpit[[#This Row],[IZVORNI / TEKUĆI                           Plan za 2023.]]</f>
        <v>0</v>
      </c>
    </row>
    <row r="170" spans="1:25" x14ac:dyDescent="0.25">
      <c r="A170" s="10">
        <v>3213</v>
      </c>
      <c r="B170" s="5" t="s">
        <v>83</v>
      </c>
      <c r="C170" s="5"/>
      <c r="D170" s="5"/>
      <c r="E170" s="5"/>
      <c r="F170" s="5"/>
      <c r="G170" s="5"/>
      <c r="H170" s="5"/>
      <c r="I170" s="5"/>
      <c r="J170" s="6">
        <v>23350</v>
      </c>
      <c r="K170" s="6"/>
      <c r="L170" s="6">
        <v>0</v>
      </c>
      <c r="M170" s="6"/>
      <c r="N170" s="6">
        <v>0</v>
      </c>
      <c r="O170" s="6">
        <v>0</v>
      </c>
      <c r="P170" s="92">
        <v>0</v>
      </c>
      <c r="Q170" s="102"/>
      <c r="R170" s="103"/>
      <c r="S170" s="102"/>
      <c r="T170" s="276"/>
      <c r="U170" s="276"/>
      <c r="Y170" s="102">
        <f>BazaZaUpit[[#This Row],[IZVORNI           Plan za 2023. EUR]]-BazaZaUpit[[#This Row],[IZVORNI / TEKUĆI                           Plan za 2023.]]</f>
        <v>0</v>
      </c>
    </row>
    <row r="171" spans="1:25" s="42" customFormat="1" x14ac:dyDescent="0.25">
      <c r="A171" s="69">
        <v>323</v>
      </c>
      <c r="B171" s="70" t="s">
        <v>17</v>
      </c>
      <c r="C171" s="70"/>
      <c r="D171" s="70"/>
      <c r="E171" s="70"/>
      <c r="F171" s="70"/>
      <c r="G171" s="70"/>
      <c r="H171" s="70"/>
      <c r="I171" s="70"/>
      <c r="J171" s="71">
        <f>SUM(J172:J173)</f>
        <v>4978</v>
      </c>
      <c r="K171" s="71">
        <f>SUM(K172:K173)</f>
        <v>0</v>
      </c>
      <c r="L171" s="71">
        <v>0</v>
      </c>
      <c r="M171" s="71"/>
      <c r="N171" s="75">
        <v>0</v>
      </c>
      <c r="O171" s="71">
        <v>0</v>
      </c>
      <c r="P171" s="91">
        <v>0</v>
      </c>
      <c r="Q171" s="91">
        <v>0</v>
      </c>
      <c r="R171" s="91">
        <v>0</v>
      </c>
      <c r="S171" s="91">
        <v>0</v>
      </c>
      <c r="T171" s="269"/>
      <c r="U171" s="269"/>
      <c r="Y171" s="91">
        <f>BazaZaUpit[[#This Row],[IZVORNI           Plan za 2023. EUR]]-BazaZaUpit[[#This Row],[IZVORNI / TEKUĆI                           Plan za 2023.]]</f>
        <v>0</v>
      </c>
    </row>
    <row r="172" spans="1:25" x14ac:dyDescent="0.25">
      <c r="A172" s="10">
        <v>3233</v>
      </c>
      <c r="B172" s="5" t="s">
        <v>48</v>
      </c>
      <c r="C172" s="5"/>
      <c r="D172" s="5"/>
      <c r="E172" s="5"/>
      <c r="F172" s="5"/>
      <c r="G172" s="5"/>
      <c r="H172" s="5"/>
      <c r="I172" s="5"/>
      <c r="J172" s="6">
        <v>2489</v>
      </c>
      <c r="K172" s="6"/>
      <c r="L172" s="6">
        <v>0</v>
      </c>
      <c r="M172" s="6"/>
      <c r="N172" s="6">
        <v>0</v>
      </c>
      <c r="O172" s="6">
        <v>0</v>
      </c>
      <c r="P172" s="92">
        <v>0</v>
      </c>
      <c r="Q172" s="102"/>
      <c r="R172" s="103"/>
      <c r="S172" s="102"/>
      <c r="T172" s="276"/>
      <c r="U172" s="276"/>
      <c r="Y172" s="102">
        <f>BazaZaUpit[[#This Row],[IZVORNI           Plan za 2023. EUR]]-BazaZaUpit[[#This Row],[IZVORNI / TEKUĆI                           Plan za 2023.]]</f>
        <v>0</v>
      </c>
    </row>
    <row r="173" spans="1:25" x14ac:dyDescent="0.25">
      <c r="A173" s="10">
        <v>3237</v>
      </c>
      <c r="B173" s="5" t="s">
        <v>70</v>
      </c>
      <c r="C173" s="5"/>
      <c r="D173" s="5"/>
      <c r="E173" s="5"/>
      <c r="F173" s="5"/>
      <c r="G173" s="5"/>
      <c r="H173" s="5"/>
      <c r="I173" s="5"/>
      <c r="J173" s="6">
        <v>2489</v>
      </c>
      <c r="K173" s="6"/>
      <c r="L173" s="6">
        <v>0</v>
      </c>
      <c r="M173" s="6"/>
      <c r="N173" s="6">
        <v>0</v>
      </c>
      <c r="O173" s="6">
        <v>0</v>
      </c>
      <c r="P173" s="92">
        <v>0</v>
      </c>
      <c r="Q173" s="102"/>
      <c r="R173" s="103"/>
      <c r="S173" s="102"/>
      <c r="T173" s="276"/>
      <c r="U173" s="276"/>
      <c r="Y173" s="102">
        <f>BazaZaUpit[[#This Row],[IZVORNI           Plan za 2023. EUR]]-BazaZaUpit[[#This Row],[IZVORNI / TEKUĆI                           Plan za 2023.]]</f>
        <v>0</v>
      </c>
    </row>
    <row r="174" spans="1:25" x14ac:dyDescent="0.25">
      <c r="A174" s="66">
        <v>4</v>
      </c>
      <c r="B174" s="67" t="s">
        <v>112</v>
      </c>
      <c r="C174" s="67"/>
      <c r="D174" s="67"/>
      <c r="E174" s="67"/>
      <c r="F174" s="67"/>
      <c r="G174" s="67"/>
      <c r="H174" s="67"/>
      <c r="I174" s="67"/>
      <c r="J174" s="68">
        <f>SUM(J175+J178+J181)</f>
        <v>24885</v>
      </c>
      <c r="K174" s="68">
        <f>SUM(K175+K178+K181)</f>
        <v>0</v>
      </c>
      <c r="L174" s="68">
        <f t="shared" ref="L174:S174" si="91">SUM(L175+L178+L181)</f>
        <v>0</v>
      </c>
      <c r="M174" s="68">
        <f t="shared" si="91"/>
        <v>0</v>
      </c>
      <c r="N174" s="68">
        <f t="shared" si="91"/>
        <v>0</v>
      </c>
      <c r="O174" s="68">
        <f t="shared" si="91"/>
        <v>0</v>
      </c>
      <c r="P174" s="68">
        <f t="shared" si="91"/>
        <v>0</v>
      </c>
      <c r="Q174" s="68">
        <f t="shared" si="91"/>
        <v>0</v>
      </c>
      <c r="R174" s="68">
        <f t="shared" si="91"/>
        <v>0</v>
      </c>
      <c r="S174" s="68">
        <f t="shared" si="91"/>
        <v>0</v>
      </c>
      <c r="T174" s="269"/>
      <c r="U174" s="269"/>
      <c r="Y174" s="68">
        <f>BazaZaUpit[[#This Row],[IZVORNI           Plan za 2023. EUR]]-BazaZaUpit[[#This Row],[IZVORNI / TEKUĆI                           Plan za 2023.]]</f>
        <v>0</v>
      </c>
    </row>
    <row r="175" spans="1:25" s="42" customFormat="1" x14ac:dyDescent="0.25">
      <c r="A175" s="69">
        <v>41</v>
      </c>
      <c r="B175" s="70" t="s">
        <v>86</v>
      </c>
      <c r="C175" s="70"/>
      <c r="D175" s="70"/>
      <c r="E175" s="70"/>
      <c r="F175" s="70"/>
      <c r="G175" s="70"/>
      <c r="H175" s="70"/>
      <c r="I175" s="70"/>
      <c r="J175" s="71">
        <f>SUM(J176)</f>
        <v>7963</v>
      </c>
      <c r="K175" s="71">
        <f>SUM(K176)</f>
        <v>0</v>
      </c>
      <c r="L175" s="71">
        <v>0</v>
      </c>
      <c r="M175" s="71">
        <v>0</v>
      </c>
      <c r="N175" s="71">
        <v>0</v>
      </c>
      <c r="O175" s="71">
        <v>0</v>
      </c>
      <c r="P175" s="71">
        <v>0</v>
      </c>
      <c r="Q175" s="71">
        <v>0</v>
      </c>
      <c r="R175" s="71">
        <v>0</v>
      </c>
      <c r="S175" s="71">
        <v>0</v>
      </c>
      <c r="T175" s="269"/>
      <c r="U175" s="269"/>
      <c r="Y175" s="71">
        <f>BazaZaUpit[[#This Row],[IZVORNI           Plan za 2023. EUR]]-BazaZaUpit[[#This Row],[IZVORNI / TEKUĆI                           Plan za 2023.]]</f>
        <v>0</v>
      </c>
    </row>
    <row r="176" spans="1:25" s="42" customFormat="1" x14ac:dyDescent="0.25">
      <c r="A176" s="69">
        <v>412</v>
      </c>
      <c r="B176" s="70" t="s">
        <v>32</v>
      </c>
      <c r="C176" s="70"/>
      <c r="D176" s="70"/>
      <c r="E176" s="70"/>
      <c r="F176" s="70"/>
      <c r="G176" s="70"/>
      <c r="H176" s="70"/>
      <c r="I176" s="70"/>
      <c r="J176" s="71">
        <f>SUM(J177)</f>
        <v>7963</v>
      </c>
      <c r="K176" s="71">
        <f>SUM(K177)</f>
        <v>0</v>
      </c>
      <c r="L176" s="71">
        <v>0</v>
      </c>
      <c r="M176" s="71">
        <v>0</v>
      </c>
      <c r="N176" s="71">
        <v>0</v>
      </c>
      <c r="O176" s="71">
        <v>0</v>
      </c>
      <c r="P176" s="71">
        <v>0</v>
      </c>
      <c r="Q176" s="71">
        <v>0</v>
      </c>
      <c r="R176" s="71">
        <v>0</v>
      </c>
      <c r="S176" s="71">
        <v>0</v>
      </c>
      <c r="T176" s="269"/>
      <c r="U176" s="269"/>
      <c r="Y176" s="71">
        <f>BazaZaUpit[[#This Row],[IZVORNI           Plan za 2023. EUR]]-BazaZaUpit[[#This Row],[IZVORNI / TEKUĆI                           Plan za 2023.]]</f>
        <v>0</v>
      </c>
    </row>
    <row r="177" spans="1:25" x14ac:dyDescent="0.25">
      <c r="A177" s="10">
        <v>4123</v>
      </c>
      <c r="B177" s="5" t="s">
        <v>85</v>
      </c>
      <c r="C177" s="5"/>
      <c r="D177" s="5"/>
      <c r="E177" s="5"/>
      <c r="F177" s="5"/>
      <c r="G177" s="5"/>
      <c r="H177" s="5"/>
      <c r="I177" s="5"/>
      <c r="J177" s="6">
        <v>7963</v>
      </c>
      <c r="K177" s="6"/>
      <c r="L177" s="6">
        <v>0</v>
      </c>
      <c r="M177" s="6"/>
      <c r="N177" s="6">
        <v>0</v>
      </c>
      <c r="O177" s="6">
        <v>0</v>
      </c>
      <c r="P177" s="92">
        <v>0</v>
      </c>
      <c r="Q177" s="102"/>
      <c r="R177" s="103"/>
      <c r="S177" s="102"/>
      <c r="T177" s="276"/>
      <c r="U177" s="276"/>
      <c r="Y177" s="102">
        <f>BazaZaUpit[[#This Row],[IZVORNI           Plan za 2023. EUR]]-BazaZaUpit[[#This Row],[IZVORNI / TEKUĆI                           Plan za 2023.]]</f>
        <v>0</v>
      </c>
    </row>
    <row r="178" spans="1:25" s="42" customFormat="1" x14ac:dyDescent="0.25">
      <c r="A178" s="69">
        <v>42</v>
      </c>
      <c r="B178" s="70" t="s">
        <v>26</v>
      </c>
      <c r="C178" s="70"/>
      <c r="D178" s="70"/>
      <c r="E178" s="70"/>
      <c r="F178" s="70"/>
      <c r="G178" s="70"/>
      <c r="H178" s="70"/>
      <c r="I178" s="70"/>
      <c r="J178" s="71">
        <f>SUM(J179)</f>
        <v>3733</v>
      </c>
      <c r="K178" s="71">
        <f>SUM(K179)</f>
        <v>0</v>
      </c>
      <c r="L178" s="71">
        <v>0</v>
      </c>
      <c r="M178" s="71">
        <v>0</v>
      </c>
      <c r="N178" s="71">
        <v>0</v>
      </c>
      <c r="O178" s="71">
        <v>0</v>
      </c>
      <c r="P178" s="71">
        <v>0</v>
      </c>
      <c r="Q178" s="71">
        <v>0</v>
      </c>
      <c r="R178" s="71">
        <v>0</v>
      </c>
      <c r="S178" s="71">
        <v>0</v>
      </c>
      <c r="T178" s="269"/>
      <c r="U178" s="269"/>
      <c r="Y178" s="71">
        <f>BazaZaUpit[[#This Row],[IZVORNI           Plan za 2023. EUR]]-BazaZaUpit[[#This Row],[IZVORNI / TEKUĆI                           Plan za 2023.]]</f>
        <v>0</v>
      </c>
    </row>
    <row r="179" spans="1:25" s="42" customFormat="1" x14ac:dyDescent="0.25">
      <c r="A179" s="69">
        <v>422</v>
      </c>
      <c r="B179" s="70" t="s">
        <v>25</v>
      </c>
      <c r="C179" s="70"/>
      <c r="D179" s="70"/>
      <c r="E179" s="70"/>
      <c r="F179" s="70"/>
      <c r="G179" s="70"/>
      <c r="H179" s="70"/>
      <c r="I179" s="70"/>
      <c r="J179" s="71">
        <f>SUM(J180)</f>
        <v>3733</v>
      </c>
      <c r="K179" s="71">
        <f>SUM(K180)</f>
        <v>0</v>
      </c>
      <c r="L179" s="71">
        <v>0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0</v>
      </c>
      <c r="S179" s="71">
        <v>0</v>
      </c>
      <c r="T179" s="269"/>
      <c r="U179" s="269"/>
      <c r="Y179" s="71">
        <f>BazaZaUpit[[#This Row],[IZVORNI           Plan za 2023. EUR]]-BazaZaUpit[[#This Row],[IZVORNI / TEKUĆI                           Plan za 2023.]]</f>
        <v>0</v>
      </c>
    </row>
    <row r="180" spans="1:25" x14ac:dyDescent="0.25">
      <c r="A180" s="10">
        <v>4221</v>
      </c>
      <c r="B180" s="5" t="s">
        <v>56</v>
      </c>
      <c r="C180" s="5"/>
      <c r="D180" s="5"/>
      <c r="E180" s="5"/>
      <c r="F180" s="5"/>
      <c r="G180" s="5"/>
      <c r="H180" s="5"/>
      <c r="I180" s="5"/>
      <c r="J180" s="6">
        <v>3733</v>
      </c>
      <c r="K180" s="6"/>
      <c r="L180" s="6">
        <v>0</v>
      </c>
      <c r="M180" s="6"/>
      <c r="N180" s="6">
        <v>0</v>
      </c>
      <c r="O180" s="6">
        <v>0</v>
      </c>
      <c r="P180" s="92">
        <v>0</v>
      </c>
      <c r="Q180" s="102"/>
      <c r="R180" s="103"/>
      <c r="S180" s="102"/>
      <c r="T180" s="276"/>
      <c r="U180" s="276"/>
      <c r="Y180" s="102">
        <f>BazaZaUpit[[#This Row],[IZVORNI           Plan za 2023. EUR]]-BazaZaUpit[[#This Row],[IZVORNI / TEKUĆI                           Plan za 2023.]]</f>
        <v>0</v>
      </c>
    </row>
    <row r="181" spans="1:25" s="42" customFormat="1" x14ac:dyDescent="0.25">
      <c r="A181" s="69">
        <v>45</v>
      </c>
      <c r="B181" s="70" t="s">
        <v>88</v>
      </c>
      <c r="C181" s="70"/>
      <c r="D181" s="70"/>
      <c r="E181" s="70"/>
      <c r="F181" s="70"/>
      <c r="G181" s="70"/>
      <c r="H181" s="70"/>
      <c r="I181" s="70"/>
      <c r="J181" s="71">
        <f>SUM(J182)</f>
        <v>13189</v>
      </c>
      <c r="K181" s="71">
        <f>SUM(K182)</f>
        <v>0</v>
      </c>
      <c r="L181" s="71">
        <v>0</v>
      </c>
      <c r="M181" s="71">
        <v>0</v>
      </c>
      <c r="N181" s="71">
        <v>0</v>
      </c>
      <c r="O181" s="71">
        <v>0</v>
      </c>
      <c r="P181" s="71">
        <v>0</v>
      </c>
      <c r="Q181" s="71">
        <v>0</v>
      </c>
      <c r="R181" s="71">
        <v>0</v>
      </c>
      <c r="S181" s="71">
        <v>0</v>
      </c>
      <c r="T181" s="269"/>
      <c r="U181" s="269"/>
      <c r="Y181" s="71">
        <f>BazaZaUpit[[#This Row],[IZVORNI           Plan za 2023. EUR]]-BazaZaUpit[[#This Row],[IZVORNI / TEKUĆI                           Plan za 2023.]]</f>
        <v>0</v>
      </c>
    </row>
    <row r="182" spans="1:25" s="42" customFormat="1" x14ac:dyDescent="0.25">
      <c r="A182" s="69">
        <v>452</v>
      </c>
      <c r="B182" s="70" t="s">
        <v>87</v>
      </c>
      <c r="C182" s="70"/>
      <c r="D182" s="70"/>
      <c r="E182" s="70"/>
      <c r="F182" s="70"/>
      <c r="G182" s="70"/>
      <c r="H182" s="70"/>
      <c r="I182" s="70"/>
      <c r="J182" s="71">
        <f>SUM(J183)</f>
        <v>13189</v>
      </c>
      <c r="K182" s="71">
        <f>SUM(K183)</f>
        <v>0</v>
      </c>
      <c r="L182" s="71">
        <v>0</v>
      </c>
      <c r="M182" s="71">
        <v>0</v>
      </c>
      <c r="N182" s="71">
        <v>0</v>
      </c>
      <c r="O182" s="71">
        <v>0</v>
      </c>
      <c r="P182" s="71">
        <v>0</v>
      </c>
      <c r="Q182" s="71">
        <v>0</v>
      </c>
      <c r="R182" s="71">
        <v>0</v>
      </c>
      <c r="S182" s="71">
        <v>0</v>
      </c>
      <c r="T182" s="269"/>
      <c r="U182" s="269"/>
      <c r="Y182" s="71">
        <f>BazaZaUpit[[#This Row],[IZVORNI           Plan za 2023. EUR]]-BazaZaUpit[[#This Row],[IZVORNI / TEKUĆI                           Plan za 2023.]]</f>
        <v>0</v>
      </c>
    </row>
    <row r="183" spans="1:25" x14ac:dyDescent="0.25">
      <c r="A183" s="10">
        <v>4521</v>
      </c>
      <c r="B183" s="5" t="s">
        <v>87</v>
      </c>
      <c r="C183" s="5"/>
      <c r="D183" s="5"/>
      <c r="E183" s="5"/>
      <c r="F183" s="5"/>
      <c r="G183" s="5"/>
      <c r="H183" s="5"/>
      <c r="I183" s="5"/>
      <c r="J183" s="6">
        <v>13189</v>
      </c>
      <c r="K183" s="6"/>
      <c r="L183" s="6">
        <v>0</v>
      </c>
      <c r="M183" s="6"/>
      <c r="N183" s="6">
        <v>0</v>
      </c>
      <c r="O183" s="6">
        <v>0</v>
      </c>
      <c r="P183" s="92">
        <v>0</v>
      </c>
      <c r="Q183" s="102"/>
      <c r="R183" s="103"/>
      <c r="S183" s="102"/>
      <c r="T183" s="276"/>
      <c r="U183" s="276"/>
      <c r="Y183" s="102">
        <f>BazaZaUpit[[#This Row],[IZVORNI           Plan za 2023. EUR]]-BazaZaUpit[[#This Row],[IZVORNI / TEKUĆI                           Plan za 2023.]]</f>
        <v>0</v>
      </c>
    </row>
    <row r="184" spans="1:25" s="42" customFormat="1" ht="48" x14ac:dyDescent="0.25">
      <c r="A184" s="53" t="s">
        <v>89</v>
      </c>
      <c r="B184" s="24" t="s">
        <v>90</v>
      </c>
      <c r="C184" s="24" t="s">
        <v>147</v>
      </c>
      <c r="D184" s="24" t="s">
        <v>120</v>
      </c>
      <c r="E184" s="24" t="s">
        <v>123</v>
      </c>
      <c r="F184" s="24" t="s">
        <v>300</v>
      </c>
      <c r="G184" s="24" t="s">
        <v>301</v>
      </c>
      <c r="H184" s="24"/>
      <c r="I184" s="24"/>
      <c r="J184" s="25">
        <f>SUM(J186+J191+J198+J201+J204)</f>
        <v>368672</v>
      </c>
      <c r="K184" s="25">
        <f>SUM(K186+K191+K198+K201+K204)</f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78"/>
      <c r="U184" s="278"/>
      <c r="Y184" s="25">
        <f>BazaZaUpit[[#This Row],[IZVORNI           Plan za 2023. EUR]]-BazaZaUpit[[#This Row],[IZVORNI / TEKUĆI                           Plan za 2023.]]</f>
        <v>0</v>
      </c>
    </row>
    <row r="185" spans="1:25" s="42" customFormat="1" x14ac:dyDescent="0.25">
      <c r="A185" s="66">
        <v>3</v>
      </c>
      <c r="B185" s="67" t="s">
        <v>113</v>
      </c>
      <c r="C185" s="67"/>
      <c r="D185" s="67"/>
      <c r="E185" s="67"/>
      <c r="F185" s="67"/>
      <c r="G185" s="67"/>
      <c r="H185" s="67"/>
      <c r="I185" s="67"/>
      <c r="J185" s="68">
        <f>SUM(J186+J191)</f>
        <v>227653</v>
      </c>
      <c r="K185" s="68">
        <f>SUM(K186+K191)</f>
        <v>0</v>
      </c>
      <c r="L185" s="68">
        <f t="shared" ref="L185:S185" si="92">SUM(L186+L191)</f>
        <v>0</v>
      </c>
      <c r="M185" s="68">
        <f t="shared" si="92"/>
        <v>0</v>
      </c>
      <c r="N185" s="68">
        <f t="shared" si="92"/>
        <v>0</v>
      </c>
      <c r="O185" s="68">
        <f t="shared" si="92"/>
        <v>0</v>
      </c>
      <c r="P185" s="68">
        <f t="shared" si="92"/>
        <v>0</v>
      </c>
      <c r="Q185" s="68">
        <f t="shared" si="92"/>
        <v>0</v>
      </c>
      <c r="R185" s="68">
        <f t="shared" si="92"/>
        <v>0</v>
      </c>
      <c r="S185" s="68">
        <f t="shared" si="92"/>
        <v>0</v>
      </c>
      <c r="T185" s="269"/>
      <c r="U185" s="269"/>
      <c r="Y185" s="68">
        <f>BazaZaUpit[[#This Row],[IZVORNI           Plan za 2023. EUR]]-BazaZaUpit[[#This Row],[IZVORNI / TEKUĆI                           Plan za 2023.]]</f>
        <v>0</v>
      </c>
    </row>
    <row r="186" spans="1:25" s="42" customFormat="1" x14ac:dyDescent="0.25">
      <c r="A186" s="69">
        <v>31</v>
      </c>
      <c r="B186" s="70" t="s">
        <v>11</v>
      </c>
      <c r="C186" s="70"/>
      <c r="D186" s="70"/>
      <c r="E186" s="70"/>
      <c r="F186" s="70"/>
      <c r="G186" s="70"/>
      <c r="H186" s="70"/>
      <c r="I186" s="70"/>
      <c r="J186" s="71">
        <f>SUM(J187+J189)</f>
        <v>67131</v>
      </c>
      <c r="K186" s="71">
        <f>SUM(K187+K189)</f>
        <v>0</v>
      </c>
      <c r="L186" s="71">
        <v>0</v>
      </c>
      <c r="M186" s="71">
        <v>0</v>
      </c>
      <c r="N186" s="71">
        <v>0</v>
      </c>
      <c r="O186" s="71">
        <v>0</v>
      </c>
      <c r="P186" s="71">
        <v>0</v>
      </c>
      <c r="Q186" s="71">
        <v>0</v>
      </c>
      <c r="R186" s="71">
        <v>0</v>
      </c>
      <c r="S186" s="71">
        <v>0</v>
      </c>
      <c r="T186" s="269"/>
      <c r="U186" s="269"/>
      <c r="Y186" s="71">
        <f>BazaZaUpit[[#This Row],[IZVORNI           Plan za 2023. EUR]]-BazaZaUpit[[#This Row],[IZVORNI / TEKUĆI                           Plan za 2023.]]</f>
        <v>0</v>
      </c>
    </row>
    <row r="187" spans="1:25" s="42" customFormat="1" x14ac:dyDescent="0.25">
      <c r="A187" s="69">
        <v>311</v>
      </c>
      <c r="B187" s="70" t="s">
        <v>8</v>
      </c>
      <c r="C187" s="70"/>
      <c r="D187" s="70"/>
      <c r="E187" s="70"/>
      <c r="F187" s="70"/>
      <c r="G187" s="70"/>
      <c r="H187" s="70"/>
      <c r="I187" s="70"/>
      <c r="J187" s="71">
        <f>SUM(J188)</f>
        <v>56054</v>
      </c>
      <c r="K187" s="71">
        <f>SUM(K188)</f>
        <v>0</v>
      </c>
      <c r="L187" s="71">
        <v>0</v>
      </c>
      <c r="M187" s="71">
        <v>0</v>
      </c>
      <c r="N187" s="71">
        <v>0</v>
      </c>
      <c r="O187" s="71">
        <v>0</v>
      </c>
      <c r="P187" s="71">
        <v>0</v>
      </c>
      <c r="Q187" s="71">
        <v>0</v>
      </c>
      <c r="R187" s="71">
        <v>0</v>
      </c>
      <c r="S187" s="71">
        <v>0</v>
      </c>
      <c r="T187" s="269"/>
      <c r="U187" s="269"/>
      <c r="Y187" s="71">
        <f>BazaZaUpit[[#This Row],[IZVORNI           Plan za 2023. EUR]]-BazaZaUpit[[#This Row],[IZVORNI / TEKUĆI                           Plan za 2023.]]</f>
        <v>0</v>
      </c>
    </row>
    <row r="188" spans="1:25" x14ac:dyDescent="0.25">
      <c r="A188" s="10">
        <v>3111</v>
      </c>
      <c r="B188" s="5" t="s">
        <v>82</v>
      </c>
      <c r="C188" s="5"/>
      <c r="D188" s="5"/>
      <c r="E188" s="5"/>
      <c r="F188" s="5"/>
      <c r="G188" s="5"/>
      <c r="H188" s="5"/>
      <c r="I188" s="5"/>
      <c r="J188" s="6">
        <v>56054</v>
      </c>
      <c r="K188" s="6"/>
      <c r="L188" s="6">
        <v>0</v>
      </c>
      <c r="M188" s="6"/>
      <c r="N188" s="6">
        <v>0</v>
      </c>
      <c r="O188" s="6">
        <v>0</v>
      </c>
      <c r="P188" s="92">
        <v>0</v>
      </c>
      <c r="Q188" s="102"/>
      <c r="R188" s="103"/>
      <c r="S188" s="102"/>
      <c r="T188" s="276"/>
      <c r="U188" s="276"/>
      <c r="Y188" s="102">
        <f>BazaZaUpit[[#This Row],[IZVORNI           Plan za 2023. EUR]]-BazaZaUpit[[#This Row],[IZVORNI / TEKUĆI                           Plan za 2023.]]</f>
        <v>0</v>
      </c>
    </row>
    <row r="189" spans="1:25" s="42" customFormat="1" x14ac:dyDescent="0.25">
      <c r="A189" s="69">
        <v>313</v>
      </c>
      <c r="B189" s="70" t="s">
        <v>74</v>
      </c>
      <c r="C189" s="70"/>
      <c r="D189" s="70"/>
      <c r="E189" s="70"/>
      <c r="F189" s="70"/>
      <c r="G189" s="70"/>
      <c r="H189" s="70"/>
      <c r="I189" s="70"/>
      <c r="J189" s="71">
        <f>SUM(J190)</f>
        <v>11077</v>
      </c>
      <c r="K189" s="71">
        <f>SUM(K190)</f>
        <v>0</v>
      </c>
      <c r="L189" s="71">
        <v>0</v>
      </c>
      <c r="M189" s="71">
        <v>0</v>
      </c>
      <c r="N189" s="71">
        <v>0</v>
      </c>
      <c r="O189" s="71">
        <v>0</v>
      </c>
      <c r="P189" s="71">
        <v>0</v>
      </c>
      <c r="Q189" s="71">
        <v>0</v>
      </c>
      <c r="R189" s="71">
        <v>0</v>
      </c>
      <c r="S189" s="71">
        <v>0</v>
      </c>
      <c r="T189" s="269"/>
      <c r="U189" s="269"/>
      <c r="Y189" s="71">
        <f>BazaZaUpit[[#This Row],[IZVORNI           Plan za 2023. EUR]]-BazaZaUpit[[#This Row],[IZVORNI / TEKUĆI                           Plan za 2023.]]</f>
        <v>0</v>
      </c>
    </row>
    <row r="190" spans="1:25" x14ac:dyDescent="0.25">
      <c r="A190" s="10">
        <v>3132</v>
      </c>
      <c r="B190" s="5" t="s">
        <v>73</v>
      </c>
      <c r="C190" s="5"/>
      <c r="D190" s="5"/>
      <c r="E190" s="5"/>
      <c r="F190" s="5"/>
      <c r="G190" s="5"/>
      <c r="H190" s="5"/>
      <c r="I190" s="5"/>
      <c r="J190" s="6">
        <v>11077</v>
      </c>
      <c r="K190" s="6"/>
      <c r="L190" s="6">
        <v>0</v>
      </c>
      <c r="M190" s="6"/>
      <c r="N190" s="6">
        <v>0</v>
      </c>
      <c r="O190" s="6">
        <v>0</v>
      </c>
      <c r="P190" s="92">
        <v>0</v>
      </c>
      <c r="Q190" s="102"/>
      <c r="R190" s="103"/>
      <c r="S190" s="102"/>
      <c r="T190" s="276"/>
      <c r="U190" s="276"/>
      <c r="Y190" s="102">
        <f>BazaZaUpit[[#This Row],[IZVORNI           Plan za 2023. EUR]]-BazaZaUpit[[#This Row],[IZVORNI / TEKUĆI                           Plan za 2023.]]</f>
        <v>0</v>
      </c>
    </row>
    <row r="191" spans="1:25" x14ac:dyDescent="0.25">
      <c r="A191" s="69">
        <v>32</v>
      </c>
      <c r="B191" s="70" t="s">
        <v>21</v>
      </c>
      <c r="C191" s="70"/>
      <c r="D191" s="70"/>
      <c r="E191" s="70"/>
      <c r="F191" s="70"/>
      <c r="G191" s="70"/>
      <c r="H191" s="70"/>
      <c r="I191" s="70"/>
      <c r="J191" s="71">
        <f>SUM(J192+J194)</f>
        <v>160522</v>
      </c>
      <c r="K191" s="71">
        <f>SUM(K192+K194)</f>
        <v>0</v>
      </c>
      <c r="L191" s="71">
        <v>0</v>
      </c>
      <c r="M191" s="71">
        <v>0</v>
      </c>
      <c r="N191" s="71">
        <v>0</v>
      </c>
      <c r="O191" s="71">
        <v>0</v>
      </c>
      <c r="P191" s="71">
        <v>0</v>
      </c>
      <c r="Q191" s="71">
        <v>0</v>
      </c>
      <c r="R191" s="71">
        <v>0</v>
      </c>
      <c r="S191" s="71">
        <v>0</v>
      </c>
      <c r="T191" s="269"/>
      <c r="U191" s="269"/>
      <c r="Y191" s="71">
        <f>BazaZaUpit[[#This Row],[IZVORNI           Plan za 2023. EUR]]-BazaZaUpit[[#This Row],[IZVORNI / TEKUĆI                           Plan za 2023.]]</f>
        <v>0</v>
      </c>
    </row>
    <row r="192" spans="1:25" x14ac:dyDescent="0.25">
      <c r="A192" s="69">
        <v>321</v>
      </c>
      <c r="B192" s="70" t="s">
        <v>84</v>
      </c>
      <c r="C192" s="70"/>
      <c r="D192" s="70"/>
      <c r="E192" s="70"/>
      <c r="F192" s="70"/>
      <c r="G192" s="70"/>
      <c r="H192" s="70"/>
      <c r="I192" s="70"/>
      <c r="J192" s="71">
        <f>SUM(J193)</f>
        <v>132318</v>
      </c>
      <c r="K192" s="71">
        <f>SUM(K193)</f>
        <v>0</v>
      </c>
      <c r="L192" s="71">
        <v>0</v>
      </c>
      <c r="M192" s="71">
        <v>0</v>
      </c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269"/>
      <c r="U192" s="269"/>
      <c r="Y192" s="71">
        <f>BazaZaUpit[[#This Row],[IZVORNI           Plan za 2023. EUR]]-BazaZaUpit[[#This Row],[IZVORNI / TEKUĆI                           Plan za 2023.]]</f>
        <v>0</v>
      </c>
    </row>
    <row r="193" spans="1:25" x14ac:dyDescent="0.25">
      <c r="A193" s="10">
        <v>3213</v>
      </c>
      <c r="B193" s="5" t="s">
        <v>83</v>
      </c>
      <c r="C193" s="5"/>
      <c r="D193" s="5"/>
      <c r="E193" s="5"/>
      <c r="F193" s="5"/>
      <c r="G193" s="5"/>
      <c r="H193" s="5"/>
      <c r="I193" s="5"/>
      <c r="J193" s="6">
        <v>132318</v>
      </c>
      <c r="K193" s="6"/>
      <c r="L193" s="6">
        <v>0</v>
      </c>
      <c r="M193" s="6"/>
      <c r="N193" s="6">
        <v>0</v>
      </c>
      <c r="O193" s="6">
        <v>0</v>
      </c>
      <c r="P193" s="92">
        <v>0</v>
      </c>
      <c r="Q193" s="102"/>
      <c r="R193" s="103"/>
      <c r="S193" s="102"/>
      <c r="T193" s="276"/>
      <c r="U193" s="276"/>
      <c r="Y193" s="102">
        <f>BazaZaUpit[[#This Row],[IZVORNI           Plan za 2023. EUR]]-BazaZaUpit[[#This Row],[IZVORNI / TEKUĆI                           Plan za 2023.]]</f>
        <v>0</v>
      </c>
    </row>
    <row r="194" spans="1:25" x14ac:dyDescent="0.25">
      <c r="A194" s="69">
        <v>323</v>
      </c>
      <c r="B194" s="70" t="s">
        <v>17</v>
      </c>
      <c r="C194" s="70"/>
      <c r="D194" s="70"/>
      <c r="E194" s="70"/>
      <c r="F194" s="70"/>
      <c r="G194" s="70"/>
      <c r="H194" s="70"/>
      <c r="I194" s="70"/>
      <c r="J194" s="71">
        <f>SUM(J195:J196)</f>
        <v>28204</v>
      </c>
      <c r="K194" s="71">
        <f>SUM(K195:K196)</f>
        <v>0</v>
      </c>
      <c r="L194" s="71">
        <v>0</v>
      </c>
      <c r="M194" s="71">
        <v>0</v>
      </c>
      <c r="N194" s="71">
        <v>0</v>
      </c>
      <c r="O194" s="71">
        <v>0</v>
      </c>
      <c r="P194" s="71">
        <v>0</v>
      </c>
      <c r="Q194" s="71">
        <v>0</v>
      </c>
      <c r="R194" s="71">
        <v>0</v>
      </c>
      <c r="S194" s="71">
        <v>0</v>
      </c>
      <c r="T194" s="269"/>
      <c r="U194" s="269"/>
      <c r="Y194" s="71">
        <f>BazaZaUpit[[#This Row],[IZVORNI           Plan za 2023. EUR]]-BazaZaUpit[[#This Row],[IZVORNI / TEKUĆI                           Plan za 2023.]]</f>
        <v>0</v>
      </c>
    </row>
    <row r="195" spans="1:25" x14ac:dyDescent="0.25">
      <c r="A195" s="10">
        <v>3233</v>
      </c>
      <c r="B195" s="5" t="s">
        <v>48</v>
      </c>
      <c r="C195" s="5"/>
      <c r="D195" s="5"/>
      <c r="E195" s="5"/>
      <c r="F195" s="5"/>
      <c r="G195" s="5"/>
      <c r="H195" s="5"/>
      <c r="I195" s="5"/>
      <c r="J195" s="6">
        <v>14102</v>
      </c>
      <c r="K195" s="6"/>
      <c r="L195" s="6">
        <v>0</v>
      </c>
      <c r="M195" s="6"/>
      <c r="N195" s="6">
        <v>0</v>
      </c>
      <c r="O195" s="6">
        <v>0</v>
      </c>
      <c r="P195" s="92">
        <v>0</v>
      </c>
      <c r="Q195" s="102"/>
      <c r="R195" s="103"/>
      <c r="S195" s="102"/>
      <c r="T195" s="276"/>
      <c r="U195" s="276"/>
      <c r="Y195" s="102">
        <f>BazaZaUpit[[#This Row],[IZVORNI           Plan za 2023. EUR]]-BazaZaUpit[[#This Row],[IZVORNI / TEKUĆI                           Plan za 2023.]]</f>
        <v>0</v>
      </c>
    </row>
    <row r="196" spans="1:25" x14ac:dyDescent="0.25">
      <c r="A196" s="10">
        <v>3237</v>
      </c>
      <c r="B196" s="5" t="s">
        <v>70</v>
      </c>
      <c r="C196" s="5"/>
      <c r="D196" s="5"/>
      <c r="E196" s="5"/>
      <c r="F196" s="5"/>
      <c r="G196" s="5"/>
      <c r="H196" s="5"/>
      <c r="I196" s="5"/>
      <c r="J196" s="6">
        <v>14102</v>
      </c>
      <c r="K196" s="6"/>
      <c r="L196" s="6">
        <v>0</v>
      </c>
      <c r="M196" s="6"/>
      <c r="N196" s="6">
        <v>0</v>
      </c>
      <c r="O196" s="6">
        <v>0</v>
      </c>
      <c r="P196" s="92">
        <v>0</v>
      </c>
      <c r="Q196" s="102"/>
      <c r="R196" s="103"/>
      <c r="S196" s="102"/>
      <c r="T196" s="276"/>
      <c r="U196" s="276"/>
      <c r="Y196" s="102">
        <f>BazaZaUpit[[#This Row],[IZVORNI           Plan za 2023. EUR]]-BazaZaUpit[[#This Row],[IZVORNI / TEKUĆI                           Plan za 2023.]]</f>
        <v>0</v>
      </c>
    </row>
    <row r="197" spans="1:25" x14ac:dyDescent="0.25">
      <c r="A197" s="66">
        <v>4</v>
      </c>
      <c r="B197" s="67" t="s">
        <v>112</v>
      </c>
      <c r="C197" s="67"/>
      <c r="D197" s="67"/>
      <c r="E197" s="67"/>
      <c r="F197" s="67"/>
      <c r="G197" s="67"/>
      <c r="H197" s="67"/>
      <c r="I197" s="67"/>
      <c r="J197" s="68">
        <f>SUM(J198+J201+J204)</f>
        <v>141019</v>
      </c>
      <c r="K197" s="68">
        <f>SUM(K198+K201+K204)</f>
        <v>0</v>
      </c>
      <c r="L197" s="68">
        <f t="shared" ref="L197:S197" si="93">SUM(L198+L201+L204)</f>
        <v>0</v>
      </c>
      <c r="M197" s="68">
        <f t="shared" si="93"/>
        <v>0</v>
      </c>
      <c r="N197" s="68">
        <f t="shared" si="93"/>
        <v>0</v>
      </c>
      <c r="O197" s="68">
        <f t="shared" si="93"/>
        <v>0</v>
      </c>
      <c r="P197" s="68">
        <f t="shared" si="93"/>
        <v>0</v>
      </c>
      <c r="Q197" s="68">
        <f t="shared" si="93"/>
        <v>0</v>
      </c>
      <c r="R197" s="68">
        <f t="shared" si="93"/>
        <v>0</v>
      </c>
      <c r="S197" s="68">
        <f t="shared" si="93"/>
        <v>0</v>
      </c>
      <c r="T197" s="269"/>
      <c r="U197" s="269"/>
      <c r="Y197" s="68">
        <f>BazaZaUpit[[#This Row],[IZVORNI           Plan za 2023. EUR]]-BazaZaUpit[[#This Row],[IZVORNI / TEKUĆI                           Plan za 2023.]]</f>
        <v>0</v>
      </c>
    </row>
    <row r="198" spans="1:25" x14ac:dyDescent="0.25">
      <c r="A198" s="69">
        <v>41</v>
      </c>
      <c r="B198" s="70" t="s">
        <v>86</v>
      </c>
      <c r="C198" s="70"/>
      <c r="D198" s="70"/>
      <c r="E198" s="70"/>
      <c r="F198" s="70"/>
      <c r="G198" s="70"/>
      <c r="H198" s="70"/>
      <c r="I198" s="70"/>
      <c r="J198" s="71">
        <f>SUM(J199)</f>
        <v>45126</v>
      </c>
      <c r="K198" s="71">
        <f>SUM(K199)</f>
        <v>0</v>
      </c>
      <c r="L198" s="71">
        <v>0</v>
      </c>
      <c r="M198" s="71">
        <v>0</v>
      </c>
      <c r="N198" s="71">
        <v>0</v>
      </c>
      <c r="O198" s="71">
        <v>0</v>
      </c>
      <c r="P198" s="71">
        <v>0</v>
      </c>
      <c r="Q198" s="71">
        <v>0</v>
      </c>
      <c r="R198" s="71">
        <v>0</v>
      </c>
      <c r="S198" s="71">
        <v>0</v>
      </c>
      <c r="T198" s="269"/>
      <c r="U198" s="269"/>
      <c r="Y198" s="71">
        <f>BazaZaUpit[[#This Row],[IZVORNI           Plan za 2023. EUR]]-BazaZaUpit[[#This Row],[IZVORNI / TEKUĆI                           Plan za 2023.]]</f>
        <v>0</v>
      </c>
    </row>
    <row r="199" spans="1:25" x14ac:dyDescent="0.25">
      <c r="A199" s="69">
        <v>412</v>
      </c>
      <c r="B199" s="70" t="s">
        <v>32</v>
      </c>
      <c r="C199" s="70"/>
      <c r="D199" s="70"/>
      <c r="E199" s="70"/>
      <c r="F199" s="70"/>
      <c r="G199" s="70"/>
      <c r="H199" s="70"/>
      <c r="I199" s="70"/>
      <c r="J199" s="71">
        <f>SUM(J200)</f>
        <v>45126</v>
      </c>
      <c r="K199" s="71">
        <f>SUM(K200)</f>
        <v>0</v>
      </c>
      <c r="L199" s="71">
        <v>0</v>
      </c>
      <c r="M199" s="71">
        <v>0</v>
      </c>
      <c r="N199" s="71">
        <v>0</v>
      </c>
      <c r="O199" s="71">
        <v>0</v>
      </c>
      <c r="P199" s="71">
        <v>0</v>
      </c>
      <c r="Q199" s="71">
        <v>0</v>
      </c>
      <c r="R199" s="71">
        <v>0</v>
      </c>
      <c r="S199" s="71">
        <v>0</v>
      </c>
      <c r="T199" s="269"/>
      <c r="U199" s="269"/>
      <c r="Y199" s="71">
        <f>BazaZaUpit[[#This Row],[IZVORNI           Plan za 2023. EUR]]-BazaZaUpit[[#This Row],[IZVORNI / TEKUĆI                           Plan za 2023.]]</f>
        <v>0</v>
      </c>
    </row>
    <row r="200" spans="1:25" x14ac:dyDescent="0.25">
      <c r="A200" s="10">
        <v>4123</v>
      </c>
      <c r="B200" s="5" t="s">
        <v>85</v>
      </c>
      <c r="C200" s="5"/>
      <c r="D200" s="5"/>
      <c r="E200" s="5"/>
      <c r="F200" s="5"/>
      <c r="G200" s="5"/>
      <c r="H200" s="5"/>
      <c r="I200" s="5"/>
      <c r="J200" s="6">
        <v>45126</v>
      </c>
      <c r="K200" s="6"/>
      <c r="L200" s="6">
        <v>0</v>
      </c>
      <c r="M200" s="6"/>
      <c r="N200" s="6">
        <v>0</v>
      </c>
      <c r="O200" s="6">
        <v>0</v>
      </c>
      <c r="P200" s="92">
        <v>0</v>
      </c>
      <c r="Q200" s="102"/>
      <c r="R200" s="103"/>
      <c r="S200" s="102"/>
      <c r="T200" s="276"/>
      <c r="U200" s="276"/>
      <c r="Y200" s="102">
        <f>BazaZaUpit[[#This Row],[IZVORNI           Plan za 2023. EUR]]-BazaZaUpit[[#This Row],[IZVORNI / TEKUĆI                           Plan za 2023.]]</f>
        <v>0</v>
      </c>
    </row>
    <row r="201" spans="1:25" x14ac:dyDescent="0.25">
      <c r="A201" s="69">
        <v>42</v>
      </c>
      <c r="B201" s="70" t="s">
        <v>26</v>
      </c>
      <c r="C201" s="70"/>
      <c r="D201" s="70"/>
      <c r="E201" s="70"/>
      <c r="F201" s="70"/>
      <c r="G201" s="70"/>
      <c r="H201" s="70"/>
      <c r="I201" s="70"/>
      <c r="J201" s="71">
        <f>SUM(J202)</f>
        <v>21153</v>
      </c>
      <c r="K201" s="71">
        <f>SUM(K202)</f>
        <v>0</v>
      </c>
      <c r="L201" s="71">
        <v>0</v>
      </c>
      <c r="M201" s="71">
        <v>0</v>
      </c>
      <c r="N201" s="71">
        <v>0</v>
      </c>
      <c r="O201" s="71">
        <v>0</v>
      </c>
      <c r="P201" s="71">
        <v>0</v>
      </c>
      <c r="Q201" s="71">
        <v>0</v>
      </c>
      <c r="R201" s="71">
        <v>0</v>
      </c>
      <c r="S201" s="71">
        <v>0</v>
      </c>
      <c r="T201" s="269"/>
      <c r="U201" s="269"/>
      <c r="Y201" s="71">
        <f>BazaZaUpit[[#This Row],[IZVORNI           Plan za 2023. EUR]]-BazaZaUpit[[#This Row],[IZVORNI / TEKUĆI                           Plan za 2023.]]</f>
        <v>0</v>
      </c>
    </row>
    <row r="202" spans="1:25" x14ac:dyDescent="0.25">
      <c r="A202" s="69">
        <v>422</v>
      </c>
      <c r="B202" s="70" t="s">
        <v>25</v>
      </c>
      <c r="C202" s="70"/>
      <c r="D202" s="70"/>
      <c r="E202" s="70"/>
      <c r="F202" s="70"/>
      <c r="G202" s="70"/>
      <c r="H202" s="70"/>
      <c r="I202" s="70"/>
      <c r="J202" s="71">
        <f>SUM(J203)</f>
        <v>21153</v>
      </c>
      <c r="K202" s="71">
        <f>SUM(K203)</f>
        <v>0</v>
      </c>
      <c r="L202" s="71">
        <v>0</v>
      </c>
      <c r="M202" s="71">
        <v>0</v>
      </c>
      <c r="N202" s="71">
        <v>0</v>
      </c>
      <c r="O202" s="71">
        <v>0</v>
      </c>
      <c r="P202" s="71">
        <v>0</v>
      </c>
      <c r="Q202" s="71">
        <v>0</v>
      </c>
      <c r="R202" s="71">
        <v>0</v>
      </c>
      <c r="S202" s="71">
        <v>0</v>
      </c>
      <c r="T202" s="269"/>
      <c r="U202" s="269"/>
      <c r="Y202" s="71">
        <f>BazaZaUpit[[#This Row],[IZVORNI           Plan za 2023. EUR]]-BazaZaUpit[[#This Row],[IZVORNI / TEKUĆI                           Plan za 2023.]]</f>
        <v>0</v>
      </c>
    </row>
    <row r="203" spans="1:25" x14ac:dyDescent="0.25">
      <c r="A203" s="10">
        <v>4221</v>
      </c>
      <c r="B203" s="5" t="s">
        <v>56</v>
      </c>
      <c r="C203" s="5"/>
      <c r="D203" s="5"/>
      <c r="E203" s="5"/>
      <c r="F203" s="5"/>
      <c r="G203" s="5"/>
      <c r="H203" s="5"/>
      <c r="I203" s="5"/>
      <c r="J203" s="6">
        <v>21153</v>
      </c>
      <c r="K203" s="6"/>
      <c r="L203" s="6">
        <v>0</v>
      </c>
      <c r="M203" s="6"/>
      <c r="N203" s="6">
        <v>0</v>
      </c>
      <c r="O203" s="6">
        <v>0</v>
      </c>
      <c r="P203" s="92">
        <v>0</v>
      </c>
      <c r="Q203" s="102"/>
      <c r="R203" s="103"/>
      <c r="S203" s="102"/>
      <c r="T203" s="276"/>
      <c r="U203" s="276"/>
      <c r="Y203" s="102">
        <f>BazaZaUpit[[#This Row],[IZVORNI           Plan za 2023. EUR]]-BazaZaUpit[[#This Row],[IZVORNI / TEKUĆI                           Plan za 2023.]]</f>
        <v>0</v>
      </c>
    </row>
    <row r="204" spans="1:25" x14ac:dyDescent="0.25">
      <c r="A204" s="69">
        <v>45</v>
      </c>
      <c r="B204" s="70" t="s">
        <v>88</v>
      </c>
      <c r="C204" s="70"/>
      <c r="D204" s="70"/>
      <c r="E204" s="70"/>
      <c r="F204" s="70"/>
      <c r="G204" s="70"/>
      <c r="H204" s="70"/>
      <c r="I204" s="70"/>
      <c r="J204" s="71">
        <f>SUM(J205)</f>
        <v>74740</v>
      </c>
      <c r="K204" s="71">
        <f>SUM(K205)</f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1">
        <v>0</v>
      </c>
      <c r="R204" s="71">
        <v>0</v>
      </c>
      <c r="S204" s="71">
        <v>0</v>
      </c>
      <c r="T204" s="269"/>
      <c r="U204" s="269"/>
      <c r="Y204" s="71">
        <f>BazaZaUpit[[#This Row],[IZVORNI           Plan za 2023. EUR]]-BazaZaUpit[[#This Row],[IZVORNI / TEKUĆI                           Plan za 2023.]]</f>
        <v>0</v>
      </c>
    </row>
    <row r="205" spans="1:25" x14ac:dyDescent="0.25">
      <c r="A205" s="69">
        <v>452</v>
      </c>
      <c r="B205" s="70" t="s">
        <v>87</v>
      </c>
      <c r="C205" s="70"/>
      <c r="D205" s="70"/>
      <c r="E205" s="70"/>
      <c r="F205" s="70"/>
      <c r="G205" s="70"/>
      <c r="H205" s="70"/>
      <c r="I205" s="70"/>
      <c r="J205" s="71">
        <f>SUM(J206)</f>
        <v>74740</v>
      </c>
      <c r="K205" s="71">
        <f>SUM(K206)</f>
        <v>0</v>
      </c>
      <c r="L205" s="71">
        <v>0</v>
      </c>
      <c r="M205" s="71">
        <v>0</v>
      </c>
      <c r="N205" s="71">
        <v>0</v>
      </c>
      <c r="O205" s="71">
        <v>0</v>
      </c>
      <c r="P205" s="71">
        <v>0</v>
      </c>
      <c r="Q205" s="71">
        <v>0</v>
      </c>
      <c r="R205" s="71">
        <v>0</v>
      </c>
      <c r="S205" s="71">
        <v>0</v>
      </c>
      <c r="T205" s="269"/>
      <c r="U205" s="269"/>
      <c r="Y205" s="71">
        <f>BazaZaUpit[[#This Row],[IZVORNI           Plan za 2023. EUR]]-BazaZaUpit[[#This Row],[IZVORNI / TEKUĆI                           Plan za 2023.]]</f>
        <v>0</v>
      </c>
    </row>
    <row r="206" spans="1:25" x14ac:dyDescent="0.25">
      <c r="A206" s="54">
        <v>4521</v>
      </c>
      <c r="B206" s="26" t="s">
        <v>87</v>
      </c>
      <c r="C206" s="26"/>
      <c r="D206" s="26"/>
      <c r="E206" s="26"/>
      <c r="F206" s="26"/>
      <c r="G206" s="26"/>
      <c r="H206" s="26"/>
      <c r="I206" s="26"/>
      <c r="J206" s="27">
        <v>74740</v>
      </c>
      <c r="K206" s="27"/>
      <c r="L206" s="27">
        <v>0</v>
      </c>
      <c r="M206" s="27"/>
      <c r="N206" s="27">
        <v>0</v>
      </c>
      <c r="O206" s="27">
        <v>0</v>
      </c>
      <c r="P206" s="97">
        <v>0</v>
      </c>
      <c r="Q206" s="102"/>
      <c r="R206" s="103"/>
      <c r="S206" s="102"/>
      <c r="T206" s="276"/>
      <c r="U206" s="276"/>
      <c r="Y206" s="102">
        <f>BazaZaUpit[[#This Row],[IZVORNI           Plan za 2023. EUR]]-BazaZaUpit[[#This Row],[IZVORNI / TEKUĆI                           Plan za 2023.]]</f>
        <v>0</v>
      </c>
    </row>
    <row r="207" spans="1:25" x14ac:dyDescent="0.25">
      <c r="A207" s="40" t="s">
        <v>124</v>
      </c>
      <c r="B207" s="14" t="s">
        <v>125</v>
      </c>
      <c r="C207" s="14"/>
      <c r="D207" s="14"/>
      <c r="E207" s="14"/>
      <c r="F207" s="14"/>
      <c r="G207" s="14"/>
      <c r="H207" s="14"/>
      <c r="I207" s="14"/>
      <c r="J207" s="124">
        <f>J208+J213+J222</f>
        <v>33180</v>
      </c>
      <c r="K207" s="14"/>
      <c r="L207" s="14">
        <v>0</v>
      </c>
      <c r="M207" s="14"/>
      <c r="N207" s="14">
        <v>0</v>
      </c>
      <c r="O207" s="14">
        <v>0</v>
      </c>
      <c r="P207" s="14">
        <v>0</v>
      </c>
      <c r="Q207" s="14"/>
      <c r="R207" s="14"/>
      <c r="S207" s="14"/>
      <c r="T207" s="279"/>
      <c r="U207" s="279"/>
      <c r="Y207" s="14">
        <f>BazaZaUpit[[#This Row],[IZVORNI           Plan za 2023. EUR]]-BazaZaUpit[[#This Row],[IZVORNI / TEKUĆI                           Plan za 2023.]]</f>
        <v>0</v>
      </c>
    </row>
    <row r="208" spans="1:25" ht="48" x14ac:dyDescent="0.25">
      <c r="A208" s="47" t="s">
        <v>31</v>
      </c>
      <c r="B208" s="18" t="s">
        <v>37</v>
      </c>
      <c r="C208" s="28" t="s">
        <v>146</v>
      </c>
      <c r="D208" s="18" t="s">
        <v>303</v>
      </c>
      <c r="E208" s="18" t="s">
        <v>304</v>
      </c>
      <c r="F208" s="18" t="s">
        <v>305</v>
      </c>
      <c r="G208" s="18" t="s">
        <v>306</v>
      </c>
      <c r="H208" s="28"/>
      <c r="I208" s="28"/>
      <c r="J208" s="123">
        <f>J209</f>
        <v>0</v>
      </c>
      <c r="K208" s="123">
        <f t="shared" ref="K208:U208" si="94">K209</f>
        <v>0</v>
      </c>
      <c r="L208" s="123">
        <f t="shared" si="94"/>
        <v>0</v>
      </c>
      <c r="M208" s="123">
        <f t="shared" si="94"/>
        <v>0</v>
      </c>
      <c r="N208" s="123">
        <f t="shared" si="94"/>
        <v>0</v>
      </c>
      <c r="O208" s="123">
        <f t="shared" si="94"/>
        <v>0</v>
      </c>
      <c r="P208" s="123">
        <f t="shared" si="94"/>
        <v>0</v>
      </c>
      <c r="Q208" s="123">
        <f t="shared" si="94"/>
        <v>0</v>
      </c>
      <c r="R208" s="123">
        <f t="shared" si="94"/>
        <v>0</v>
      </c>
      <c r="S208" s="123">
        <f t="shared" si="94"/>
        <v>0</v>
      </c>
      <c r="T208" s="280">
        <f t="shared" si="94"/>
        <v>0</v>
      </c>
      <c r="U208" s="280">
        <f t="shared" si="94"/>
        <v>0</v>
      </c>
      <c r="Y208" s="308">
        <f>BazaZaUpit[[#This Row],[IZVORNI           Plan za 2023. EUR]]-BazaZaUpit[[#This Row],[IZVORNI / TEKUĆI                           Plan za 2023.]]</f>
        <v>0</v>
      </c>
    </row>
    <row r="209" spans="1:25" x14ac:dyDescent="0.25">
      <c r="A209" s="51">
        <v>7</v>
      </c>
      <c r="B209" s="51" t="s">
        <v>302</v>
      </c>
      <c r="C209" s="20"/>
      <c r="D209" s="20"/>
      <c r="E209" s="20"/>
      <c r="F209" s="20"/>
      <c r="G209" s="20"/>
      <c r="H209" s="20"/>
      <c r="I209" s="20"/>
      <c r="J209" s="21">
        <f>J210</f>
        <v>0</v>
      </c>
      <c r="K209" s="21">
        <f t="shared" ref="K209:U211" si="95">K210</f>
        <v>0</v>
      </c>
      <c r="L209" s="21">
        <f t="shared" si="95"/>
        <v>0</v>
      </c>
      <c r="M209" s="21">
        <f t="shared" si="95"/>
        <v>0</v>
      </c>
      <c r="N209" s="21">
        <f t="shared" si="95"/>
        <v>0</v>
      </c>
      <c r="O209" s="21">
        <f t="shared" si="95"/>
        <v>0</v>
      </c>
      <c r="P209" s="21">
        <f t="shared" si="95"/>
        <v>0</v>
      </c>
      <c r="Q209" s="21">
        <f t="shared" si="95"/>
        <v>0</v>
      </c>
      <c r="R209" s="21">
        <f t="shared" si="95"/>
        <v>0</v>
      </c>
      <c r="S209" s="21">
        <f t="shared" si="95"/>
        <v>0</v>
      </c>
      <c r="T209" s="281">
        <f t="shared" si="95"/>
        <v>0</v>
      </c>
      <c r="U209" s="281">
        <f t="shared" si="95"/>
        <v>0</v>
      </c>
      <c r="Y209" s="309">
        <f>BazaZaUpit[[#This Row],[IZVORNI           Plan za 2023. EUR]]-BazaZaUpit[[#This Row],[IZVORNI / TEKUĆI                           Plan za 2023.]]</f>
        <v>0</v>
      </c>
    </row>
    <row r="210" spans="1:25" x14ac:dyDescent="0.25">
      <c r="A210" s="51">
        <v>71</v>
      </c>
      <c r="B210" s="51" t="s">
        <v>302</v>
      </c>
      <c r="C210" s="20"/>
      <c r="D210" s="20"/>
      <c r="E210" s="20"/>
      <c r="F210" s="20"/>
      <c r="G210" s="20"/>
      <c r="H210" s="20"/>
      <c r="I210" s="20"/>
      <c r="J210" s="21">
        <f>J211</f>
        <v>0</v>
      </c>
      <c r="K210" s="21">
        <f t="shared" si="95"/>
        <v>0</v>
      </c>
      <c r="L210" s="21">
        <f t="shared" si="95"/>
        <v>0</v>
      </c>
      <c r="M210" s="21">
        <f t="shared" si="95"/>
        <v>0</v>
      </c>
      <c r="N210" s="21">
        <f t="shared" si="95"/>
        <v>0</v>
      </c>
      <c r="O210" s="21">
        <f t="shared" si="95"/>
        <v>0</v>
      </c>
      <c r="P210" s="21">
        <f t="shared" si="95"/>
        <v>0</v>
      </c>
      <c r="Q210" s="21">
        <f t="shared" si="95"/>
        <v>0</v>
      </c>
      <c r="R210" s="21">
        <f t="shared" si="95"/>
        <v>0</v>
      </c>
      <c r="S210" s="21">
        <f t="shared" si="95"/>
        <v>0</v>
      </c>
      <c r="T210" s="281">
        <f t="shared" si="95"/>
        <v>0</v>
      </c>
      <c r="U210" s="281">
        <f t="shared" si="95"/>
        <v>0</v>
      </c>
      <c r="Y210" s="309">
        <f>BazaZaUpit[[#This Row],[IZVORNI           Plan za 2023. EUR]]-BazaZaUpit[[#This Row],[IZVORNI / TEKUĆI                           Plan za 2023.]]</f>
        <v>0</v>
      </c>
    </row>
    <row r="211" spans="1:25" x14ac:dyDescent="0.25">
      <c r="A211" s="51">
        <v>711</v>
      </c>
      <c r="B211" s="51" t="s">
        <v>302</v>
      </c>
      <c r="C211" s="20"/>
      <c r="D211" s="20"/>
      <c r="E211" s="20"/>
      <c r="F211" s="20"/>
      <c r="G211" s="20"/>
      <c r="H211" s="20"/>
      <c r="I211" s="20"/>
      <c r="J211" s="21">
        <f>J212</f>
        <v>0</v>
      </c>
      <c r="K211" s="21">
        <f t="shared" si="95"/>
        <v>0</v>
      </c>
      <c r="L211" s="21">
        <f t="shared" si="95"/>
        <v>0</v>
      </c>
      <c r="M211" s="21">
        <f t="shared" si="95"/>
        <v>0</v>
      </c>
      <c r="N211" s="21">
        <f t="shared" si="95"/>
        <v>0</v>
      </c>
      <c r="O211" s="21">
        <f t="shared" si="95"/>
        <v>0</v>
      </c>
      <c r="P211" s="21">
        <f t="shared" si="95"/>
        <v>0</v>
      </c>
      <c r="Q211" s="21">
        <f t="shared" si="95"/>
        <v>0</v>
      </c>
      <c r="R211" s="21">
        <f t="shared" si="95"/>
        <v>0</v>
      </c>
      <c r="S211" s="21">
        <f t="shared" si="95"/>
        <v>0</v>
      </c>
      <c r="T211" s="281">
        <f t="shared" si="95"/>
        <v>0</v>
      </c>
      <c r="U211" s="281">
        <f t="shared" si="95"/>
        <v>0</v>
      </c>
      <c r="Y211" s="309">
        <f>BazaZaUpit[[#This Row],[IZVORNI           Plan za 2023. EUR]]-BazaZaUpit[[#This Row],[IZVORNI / TEKUĆI                           Plan za 2023.]]</f>
        <v>0</v>
      </c>
    </row>
    <row r="212" spans="1:25" x14ac:dyDescent="0.25">
      <c r="A212" s="51">
        <v>7111</v>
      </c>
      <c r="B212" s="51" t="s">
        <v>302</v>
      </c>
      <c r="C212" s="20"/>
      <c r="D212" s="20"/>
      <c r="E212" s="20"/>
      <c r="F212" s="20"/>
      <c r="G212" s="20"/>
      <c r="H212" s="20"/>
      <c r="I212" s="20"/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81">
        <v>0</v>
      </c>
      <c r="U212" s="281">
        <v>0</v>
      </c>
      <c r="Y212" s="309">
        <f>BazaZaUpit[[#This Row],[IZVORNI           Plan za 2023. EUR]]-BazaZaUpit[[#This Row],[IZVORNI / TEKUĆI                           Plan za 2023.]]</f>
        <v>0</v>
      </c>
    </row>
    <row r="213" spans="1:25" x14ac:dyDescent="0.25">
      <c r="A213" s="55" t="s">
        <v>128</v>
      </c>
      <c r="B213" s="28" t="s">
        <v>129</v>
      </c>
      <c r="C213" s="28" t="s">
        <v>148</v>
      </c>
      <c r="D213" s="28" t="s">
        <v>129</v>
      </c>
      <c r="E213" s="28" t="s">
        <v>129</v>
      </c>
      <c r="F213" s="28" t="s">
        <v>129</v>
      </c>
      <c r="G213" s="28" t="s">
        <v>129</v>
      </c>
      <c r="H213" s="28"/>
      <c r="I213" s="28"/>
      <c r="J213" s="19">
        <f t="shared" ref="J213:J220" si="96">J214</f>
        <v>0</v>
      </c>
      <c r="K213" s="19">
        <f t="shared" ref="K213:U220" si="97">K214</f>
        <v>0</v>
      </c>
      <c r="L213" s="19">
        <f t="shared" si="97"/>
        <v>0</v>
      </c>
      <c r="M213" s="19">
        <f t="shared" si="97"/>
        <v>0</v>
      </c>
      <c r="N213" s="19">
        <f t="shared" si="97"/>
        <v>0</v>
      </c>
      <c r="O213" s="19">
        <f t="shared" si="97"/>
        <v>0</v>
      </c>
      <c r="P213" s="19">
        <f t="shared" si="97"/>
        <v>0</v>
      </c>
      <c r="Q213" s="19">
        <f t="shared" si="97"/>
        <v>0</v>
      </c>
      <c r="R213" s="19">
        <f t="shared" si="97"/>
        <v>0</v>
      </c>
      <c r="S213" s="19">
        <f t="shared" si="97"/>
        <v>0</v>
      </c>
      <c r="T213" s="282">
        <f t="shared" si="97"/>
        <v>0</v>
      </c>
      <c r="U213" s="282">
        <f t="shared" si="97"/>
        <v>0</v>
      </c>
      <c r="Y213" s="19">
        <f>BazaZaUpit[[#This Row],[IZVORNI           Plan za 2023. EUR]]-BazaZaUpit[[#This Row],[IZVORNI / TEKUĆI                           Plan za 2023.]]</f>
        <v>0</v>
      </c>
    </row>
    <row r="214" spans="1:25" x14ac:dyDescent="0.25">
      <c r="A214" s="51">
        <v>8</v>
      </c>
      <c r="B214" s="51" t="s">
        <v>131</v>
      </c>
      <c r="C214" s="51"/>
      <c r="D214" s="7"/>
      <c r="E214" s="7"/>
      <c r="F214" s="7"/>
      <c r="G214" s="7"/>
      <c r="H214" s="7"/>
      <c r="I214" s="7"/>
      <c r="J214" s="8">
        <f t="shared" si="96"/>
        <v>0</v>
      </c>
      <c r="K214" s="8">
        <f t="shared" si="97"/>
        <v>0</v>
      </c>
      <c r="L214" s="8">
        <f t="shared" si="97"/>
        <v>0</v>
      </c>
      <c r="M214" s="8">
        <f t="shared" si="97"/>
        <v>0</v>
      </c>
      <c r="N214" s="8">
        <f t="shared" si="97"/>
        <v>0</v>
      </c>
      <c r="O214" s="8">
        <f t="shared" si="97"/>
        <v>0</v>
      </c>
      <c r="P214" s="8">
        <f t="shared" si="97"/>
        <v>0</v>
      </c>
      <c r="Q214" s="8">
        <f t="shared" si="97"/>
        <v>0</v>
      </c>
      <c r="R214" s="8">
        <f t="shared" si="97"/>
        <v>0</v>
      </c>
      <c r="S214" s="8">
        <f t="shared" si="97"/>
        <v>0</v>
      </c>
      <c r="T214" s="283">
        <f t="shared" si="97"/>
        <v>0</v>
      </c>
      <c r="U214" s="283">
        <f t="shared" si="97"/>
        <v>0</v>
      </c>
      <c r="Y214" s="8">
        <f>BazaZaUpit[[#This Row],[IZVORNI           Plan za 2023. EUR]]-BazaZaUpit[[#This Row],[IZVORNI / TEKUĆI                           Plan za 2023.]]</f>
        <v>0</v>
      </c>
    </row>
    <row r="215" spans="1:25" x14ac:dyDescent="0.25">
      <c r="A215" s="51">
        <v>81</v>
      </c>
      <c r="B215" s="51" t="s">
        <v>131</v>
      </c>
      <c r="C215" s="51"/>
      <c r="D215" s="7"/>
      <c r="E215" s="7"/>
      <c r="F215" s="7"/>
      <c r="G215" s="7"/>
      <c r="H215" s="7"/>
      <c r="I215" s="7"/>
      <c r="J215" s="8">
        <f t="shared" si="96"/>
        <v>0</v>
      </c>
      <c r="K215" s="8">
        <f t="shared" si="97"/>
        <v>0</v>
      </c>
      <c r="L215" s="8">
        <f t="shared" si="97"/>
        <v>0</v>
      </c>
      <c r="M215" s="8">
        <f t="shared" si="97"/>
        <v>0</v>
      </c>
      <c r="N215" s="8">
        <f t="shared" si="97"/>
        <v>0</v>
      </c>
      <c r="O215" s="8">
        <f t="shared" si="97"/>
        <v>0</v>
      </c>
      <c r="P215" s="8">
        <f t="shared" si="97"/>
        <v>0</v>
      </c>
      <c r="Q215" s="8">
        <f t="shared" si="97"/>
        <v>0</v>
      </c>
      <c r="R215" s="8">
        <f t="shared" si="97"/>
        <v>0</v>
      </c>
      <c r="S215" s="8">
        <f t="shared" si="97"/>
        <v>0</v>
      </c>
      <c r="T215" s="283">
        <f t="shared" si="97"/>
        <v>0</v>
      </c>
      <c r="U215" s="283">
        <f t="shared" si="97"/>
        <v>0</v>
      </c>
      <c r="Y215" s="8">
        <f>BazaZaUpit[[#This Row],[IZVORNI           Plan za 2023. EUR]]-BazaZaUpit[[#This Row],[IZVORNI / TEKUĆI                           Plan za 2023.]]</f>
        <v>0</v>
      </c>
    </row>
    <row r="216" spans="1:25" x14ac:dyDescent="0.25">
      <c r="A216" s="51">
        <v>811</v>
      </c>
      <c r="B216" s="51" t="s">
        <v>131</v>
      </c>
      <c r="C216" s="51"/>
      <c r="D216" s="7"/>
      <c r="E216" s="7"/>
      <c r="F216" s="7"/>
      <c r="G216" s="7"/>
      <c r="H216" s="7"/>
      <c r="I216" s="7"/>
      <c r="J216" s="8">
        <f t="shared" si="96"/>
        <v>0</v>
      </c>
      <c r="K216" s="8">
        <f t="shared" si="97"/>
        <v>0</v>
      </c>
      <c r="L216" s="8">
        <f t="shared" si="97"/>
        <v>0</v>
      </c>
      <c r="M216" s="8">
        <f t="shared" si="97"/>
        <v>0</v>
      </c>
      <c r="N216" s="8">
        <f t="shared" si="97"/>
        <v>0</v>
      </c>
      <c r="O216" s="8">
        <f t="shared" si="97"/>
        <v>0</v>
      </c>
      <c r="P216" s="8">
        <f t="shared" si="97"/>
        <v>0</v>
      </c>
      <c r="Q216" s="8">
        <f t="shared" si="97"/>
        <v>0</v>
      </c>
      <c r="R216" s="8">
        <f t="shared" si="97"/>
        <v>0</v>
      </c>
      <c r="S216" s="8">
        <f t="shared" si="97"/>
        <v>0</v>
      </c>
      <c r="T216" s="283">
        <f t="shared" si="97"/>
        <v>0</v>
      </c>
      <c r="U216" s="283">
        <f t="shared" si="97"/>
        <v>0</v>
      </c>
      <c r="Y216" s="8">
        <f>BazaZaUpit[[#This Row],[IZVORNI           Plan za 2023. EUR]]-BazaZaUpit[[#This Row],[IZVORNI / TEKUĆI                           Plan za 2023.]]</f>
        <v>0</v>
      </c>
    </row>
    <row r="217" spans="1:25" x14ac:dyDescent="0.25">
      <c r="A217" s="51">
        <v>8111</v>
      </c>
      <c r="B217" s="51" t="s">
        <v>131</v>
      </c>
      <c r="C217" s="20"/>
      <c r="D217" s="20"/>
      <c r="E217" s="20"/>
      <c r="F217" s="20"/>
      <c r="G217" s="20"/>
      <c r="H217" s="20"/>
      <c r="I217" s="20"/>
      <c r="J217" s="8">
        <f t="shared" si="96"/>
        <v>0</v>
      </c>
      <c r="K217" s="8">
        <f t="shared" si="97"/>
        <v>0</v>
      </c>
      <c r="L217" s="8">
        <f t="shared" si="97"/>
        <v>0</v>
      </c>
      <c r="M217" s="8">
        <f t="shared" si="97"/>
        <v>0</v>
      </c>
      <c r="N217" s="8">
        <f t="shared" si="97"/>
        <v>0</v>
      </c>
      <c r="O217" s="8">
        <f t="shared" si="97"/>
        <v>0</v>
      </c>
      <c r="P217" s="8">
        <f t="shared" si="97"/>
        <v>0</v>
      </c>
      <c r="Q217" s="8">
        <f t="shared" si="97"/>
        <v>0</v>
      </c>
      <c r="R217" s="8">
        <f t="shared" si="97"/>
        <v>0</v>
      </c>
      <c r="S217" s="8">
        <f t="shared" si="97"/>
        <v>0</v>
      </c>
      <c r="T217" s="283">
        <f t="shared" si="97"/>
        <v>0</v>
      </c>
      <c r="U217" s="283">
        <f t="shared" si="97"/>
        <v>0</v>
      </c>
      <c r="Y217" s="8">
        <f>BazaZaUpit[[#This Row],[IZVORNI           Plan za 2023. EUR]]-BazaZaUpit[[#This Row],[IZVORNI / TEKUĆI                           Plan za 2023.]]</f>
        <v>0</v>
      </c>
    </row>
    <row r="218" spans="1:25" x14ac:dyDescent="0.25">
      <c r="A218" s="43">
        <v>5</v>
      </c>
      <c r="B218" s="7" t="s">
        <v>130</v>
      </c>
      <c r="C218" s="7"/>
      <c r="D218" s="7"/>
      <c r="E218" s="7"/>
      <c r="F218" s="7"/>
      <c r="G218" s="7"/>
      <c r="H218" s="7"/>
      <c r="I218" s="7"/>
      <c r="J218" s="8">
        <f t="shared" si="96"/>
        <v>0</v>
      </c>
      <c r="K218" s="8">
        <f t="shared" si="97"/>
        <v>0</v>
      </c>
      <c r="L218" s="8">
        <f t="shared" si="97"/>
        <v>0</v>
      </c>
      <c r="M218" s="8">
        <f t="shared" si="97"/>
        <v>0</v>
      </c>
      <c r="N218" s="8">
        <f t="shared" si="97"/>
        <v>0</v>
      </c>
      <c r="O218" s="8">
        <f t="shared" si="97"/>
        <v>0</v>
      </c>
      <c r="P218" s="8">
        <f t="shared" si="97"/>
        <v>0</v>
      </c>
      <c r="Q218" s="8">
        <f t="shared" si="97"/>
        <v>0</v>
      </c>
      <c r="R218" s="8">
        <f t="shared" si="97"/>
        <v>0</v>
      </c>
      <c r="S218" s="8">
        <f t="shared" si="97"/>
        <v>0</v>
      </c>
      <c r="T218" s="283">
        <f t="shared" si="97"/>
        <v>0</v>
      </c>
      <c r="U218" s="283">
        <f t="shared" si="97"/>
        <v>0</v>
      </c>
      <c r="Y218" s="8">
        <f>BazaZaUpit[[#This Row],[IZVORNI           Plan za 2023. EUR]]-BazaZaUpit[[#This Row],[IZVORNI / TEKUĆI                           Plan za 2023.]]</f>
        <v>0</v>
      </c>
    </row>
    <row r="219" spans="1:25" x14ac:dyDescent="0.25">
      <c r="A219" s="43">
        <v>51</v>
      </c>
      <c r="B219" s="7" t="s">
        <v>130</v>
      </c>
      <c r="C219" s="7"/>
      <c r="D219" s="7"/>
      <c r="E219" s="7"/>
      <c r="F219" s="7"/>
      <c r="G219" s="7"/>
      <c r="H219" s="7"/>
      <c r="I219" s="7"/>
      <c r="J219" s="8">
        <f t="shared" si="96"/>
        <v>0</v>
      </c>
      <c r="K219" s="8">
        <f t="shared" si="97"/>
        <v>0</v>
      </c>
      <c r="L219" s="8">
        <f t="shared" si="97"/>
        <v>0</v>
      </c>
      <c r="M219" s="8">
        <f t="shared" si="97"/>
        <v>0</v>
      </c>
      <c r="N219" s="8">
        <f t="shared" si="97"/>
        <v>0</v>
      </c>
      <c r="O219" s="8">
        <f t="shared" si="97"/>
        <v>0</v>
      </c>
      <c r="P219" s="8">
        <f t="shared" si="97"/>
        <v>0</v>
      </c>
      <c r="Q219" s="8">
        <f t="shared" si="97"/>
        <v>0</v>
      </c>
      <c r="R219" s="8">
        <f t="shared" si="97"/>
        <v>0</v>
      </c>
      <c r="S219" s="8">
        <f t="shared" si="97"/>
        <v>0</v>
      </c>
      <c r="T219" s="283">
        <f t="shared" si="97"/>
        <v>0</v>
      </c>
      <c r="U219" s="283">
        <f t="shared" si="97"/>
        <v>0</v>
      </c>
      <c r="Y219" s="8">
        <f>BazaZaUpit[[#This Row],[IZVORNI           Plan za 2023. EUR]]-BazaZaUpit[[#This Row],[IZVORNI / TEKUĆI                           Plan za 2023.]]</f>
        <v>0</v>
      </c>
    </row>
    <row r="220" spans="1:25" x14ac:dyDescent="0.25">
      <c r="A220" s="43">
        <v>511</v>
      </c>
      <c r="B220" s="7" t="s">
        <v>130</v>
      </c>
      <c r="C220" s="7"/>
      <c r="D220" s="7"/>
      <c r="E220" s="7"/>
      <c r="F220" s="7"/>
      <c r="G220" s="7"/>
      <c r="H220" s="7"/>
      <c r="I220" s="7"/>
      <c r="J220" s="8">
        <f t="shared" si="96"/>
        <v>0</v>
      </c>
      <c r="K220" s="8">
        <f t="shared" si="97"/>
        <v>0</v>
      </c>
      <c r="L220" s="8">
        <f t="shared" si="97"/>
        <v>0</v>
      </c>
      <c r="M220" s="8">
        <f t="shared" si="97"/>
        <v>0</v>
      </c>
      <c r="N220" s="8">
        <f t="shared" si="97"/>
        <v>0</v>
      </c>
      <c r="O220" s="8">
        <f t="shared" si="97"/>
        <v>0</v>
      </c>
      <c r="P220" s="8">
        <f t="shared" si="97"/>
        <v>0</v>
      </c>
      <c r="Q220" s="8">
        <f t="shared" si="97"/>
        <v>0</v>
      </c>
      <c r="R220" s="8">
        <f t="shared" si="97"/>
        <v>0</v>
      </c>
      <c r="S220" s="8">
        <f t="shared" si="97"/>
        <v>0</v>
      </c>
      <c r="T220" s="283">
        <f t="shared" si="97"/>
        <v>0</v>
      </c>
      <c r="U220" s="283">
        <f t="shared" si="97"/>
        <v>0</v>
      </c>
      <c r="Y220" s="8">
        <f>BazaZaUpit[[#This Row],[IZVORNI           Plan za 2023. EUR]]-BazaZaUpit[[#This Row],[IZVORNI / TEKUĆI                           Plan za 2023.]]</f>
        <v>0</v>
      </c>
    </row>
    <row r="221" spans="1:25" x14ac:dyDescent="0.25">
      <c r="A221" s="51">
        <v>5111</v>
      </c>
      <c r="B221" s="20" t="s">
        <v>130</v>
      </c>
      <c r="C221" s="20"/>
      <c r="D221" s="20"/>
      <c r="E221" s="20"/>
      <c r="F221" s="20"/>
      <c r="G221" s="20"/>
      <c r="H221" s="20"/>
      <c r="I221" s="20"/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81">
        <v>0</v>
      </c>
      <c r="U221" s="281">
        <v>0</v>
      </c>
      <c r="Y221" s="309">
        <f>BazaZaUpit[[#This Row],[IZVORNI           Plan za 2023. EUR]]-BazaZaUpit[[#This Row],[IZVORNI / TEKUĆI                           Plan za 2023.]]</f>
        <v>0</v>
      </c>
    </row>
    <row r="222" spans="1:25" ht="60" x14ac:dyDescent="0.25">
      <c r="A222" s="47" t="s">
        <v>31</v>
      </c>
      <c r="B222" s="18" t="s">
        <v>37</v>
      </c>
      <c r="C222" s="18" t="s">
        <v>146</v>
      </c>
      <c r="D222" s="18" t="s">
        <v>120</v>
      </c>
      <c r="E222" s="18" t="s">
        <v>122</v>
      </c>
      <c r="F222" s="18" t="s">
        <v>298</v>
      </c>
      <c r="G222" s="18" t="s">
        <v>299</v>
      </c>
      <c r="H222" s="28"/>
      <c r="I222" s="28"/>
      <c r="J222" s="123">
        <f>J223</f>
        <v>33180</v>
      </c>
      <c r="K222" s="123">
        <f t="shared" ref="K222:U224" si="98">K223</f>
        <v>0</v>
      </c>
      <c r="L222" s="123">
        <f t="shared" si="98"/>
        <v>-96851</v>
      </c>
      <c r="M222" s="123">
        <f t="shared" si="98"/>
        <v>0</v>
      </c>
      <c r="N222" s="123">
        <f t="shared" si="98"/>
        <v>0</v>
      </c>
      <c r="O222" s="123">
        <f t="shared" si="98"/>
        <v>0</v>
      </c>
      <c r="P222" s="123">
        <f t="shared" si="98"/>
        <v>0</v>
      </c>
      <c r="Q222" s="123">
        <f t="shared" si="98"/>
        <v>-100221.48</v>
      </c>
      <c r="R222" s="123">
        <f t="shared" si="98"/>
        <v>-96851</v>
      </c>
      <c r="S222" s="123">
        <f t="shared" si="98"/>
        <v>-4645.3</v>
      </c>
      <c r="T222" s="280">
        <f>T223</f>
        <v>4.6350343259748312</v>
      </c>
      <c r="U222" s="280">
        <f t="shared" si="98"/>
        <v>4.796336640819403</v>
      </c>
      <c r="Y222" s="308">
        <f>BazaZaUpit[[#This Row],[IZVORNI           Plan za 2023. EUR]]-BazaZaUpit[[#This Row],[IZVORNI / TEKUĆI                           Plan za 2023.]]</f>
        <v>0</v>
      </c>
    </row>
    <row r="223" spans="1:25" x14ac:dyDescent="0.25">
      <c r="A223" s="51">
        <v>9</v>
      </c>
      <c r="B223" s="51" t="s">
        <v>134</v>
      </c>
      <c r="C223" s="51"/>
      <c r="D223" s="7"/>
      <c r="E223" s="7"/>
      <c r="F223" s="7"/>
      <c r="G223" s="7"/>
      <c r="H223" s="7"/>
      <c r="I223" s="7"/>
      <c r="J223" s="8">
        <f>J224</f>
        <v>33180</v>
      </c>
      <c r="K223" s="8">
        <f t="shared" si="98"/>
        <v>0</v>
      </c>
      <c r="L223" s="8">
        <f t="shared" si="98"/>
        <v>-96851</v>
      </c>
      <c r="M223" s="8">
        <f t="shared" si="98"/>
        <v>0</v>
      </c>
      <c r="N223" s="8">
        <f t="shared" si="98"/>
        <v>0</v>
      </c>
      <c r="O223" s="8">
        <f t="shared" si="98"/>
        <v>0</v>
      </c>
      <c r="P223" s="8">
        <f t="shared" si="98"/>
        <v>0</v>
      </c>
      <c r="Q223" s="8">
        <f t="shared" si="98"/>
        <v>-100221.48</v>
      </c>
      <c r="R223" s="8">
        <f t="shared" si="98"/>
        <v>-96851</v>
      </c>
      <c r="S223" s="8">
        <f t="shared" ref="S223:S224" si="99">S224</f>
        <v>-4645.3</v>
      </c>
      <c r="T223" s="283">
        <f t="shared" ref="T223:T224" si="100">T224</f>
        <v>4.6350343259748312</v>
      </c>
      <c r="U223" s="283">
        <f t="shared" ref="U223:U224" si="101">U224</f>
        <v>4.796336640819403</v>
      </c>
      <c r="Y223" s="8">
        <f>BazaZaUpit[[#This Row],[IZVORNI           Plan za 2023. EUR]]-BazaZaUpit[[#This Row],[IZVORNI / TEKUĆI                           Plan za 2023.]]</f>
        <v>0</v>
      </c>
    </row>
    <row r="224" spans="1:25" x14ac:dyDescent="0.25">
      <c r="A224" s="51">
        <v>92</v>
      </c>
      <c r="B224" s="51" t="s">
        <v>134</v>
      </c>
      <c r="C224" s="51"/>
      <c r="D224" s="7"/>
      <c r="E224" s="7"/>
      <c r="F224" s="7"/>
      <c r="G224" s="7"/>
      <c r="H224" s="7"/>
      <c r="I224" s="7"/>
      <c r="J224" s="8">
        <f>J225</f>
        <v>33180</v>
      </c>
      <c r="K224" s="8">
        <f t="shared" si="98"/>
        <v>0</v>
      </c>
      <c r="L224" s="8">
        <f t="shared" si="98"/>
        <v>-96851</v>
      </c>
      <c r="M224" s="8">
        <f t="shared" si="98"/>
        <v>0</v>
      </c>
      <c r="N224" s="8">
        <f t="shared" si="98"/>
        <v>0</v>
      </c>
      <c r="O224" s="8">
        <f t="shared" si="98"/>
        <v>0</v>
      </c>
      <c r="P224" s="8">
        <f t="shared" si="98"/>
        <v>0</v>
      </c>
      <c r="Q224" s="8">
        <f t="shared" si="98"/>
        <v>-100221.48</v>
      </c>
      <c r="R224" s="8">
        <f t="shared" si="98"/>
        <v>-96851</v>
      </c>
      <c r="S224" s="8">
        <f t="shared" si="99"/>
        <v>-4645.3</v>
      </c>
      <c r="T224" s="283">
        <f t="shared" si="100"/>
        <v>4.6350343259748312</v>
      </c>
      <c r="U224" s="283">
        <f t="shared" si="101"/>
        <v>4.796336640819403</v>
      </c>
      <c r="Y224" s="8">
        <f>BazaZaUpit[[#This Row],[IZVORNI           Plan za 2023. EUR]]-BazaZaUpit[[#This Row],[IZVORNI / TEKUĆI                           Plan za 2023.]]</f>
        <v>0</v>
      </c>
    </row>
    <row r="225" spans="1:25" x14ac:dyDescent="0.25">
      <c r="A225" s="51">
        <v>921</v>
      </c>
      <c r="B225" s="51" t="s">
        <v>134</v>
      </c>
      <c r="C225" s="51"/>
      <c r="D225" s="7"/>
      <c r="E225" s="7"/>
      <c r="F225" s="7"/>
      <c r="G225" s="7"/>
      <c r="H225" s="7"/>
      <c r="I225" s="7"/>
      <c r="J225" s="8">
        <f>J226+J227</f>
        <v>33180</v>
      </c>
      <c r="K225" s="8">
        <f t="shared" ref="K225:Q225" si="102">K226+K227</f>
        <v>0</v>
      </c>
      <c r="L225" s="8">
        <f t="shared" si="102"/>
        <v>-96851</v>
      </c>
      <c r="M225" s="8">
        <f t="shared" si="102"/>
        <v>0</v>
      </c>
      <c r="N225" s="8">
        <f t="shared" si="102"/>
        <v>0</v>
      </c>
      <c r="O225" s="8">
        <f t="shared" si="102"/>
        <v>0</v>
      </c>
      <c r="P225" s="8">
        <f t="shared" si="102"/>
        <v>0</v>
      </c>
      <c r="Q225" s="8">
        <f t="shared" si="102"/>
        <v>-100221.48</v>
      </c>
      <c r="R225" s="8">
        <f>R226+R227</f>
        <v>-96851</v>
      </c>
      <c r="S225" s="8">
        <f t="shared" ref="S225:U225" si="103">S226+S227</f>
        <v>-4645.3</v>
      </c>
      <c r="T225" s="283">
        <f t="shared" si="103"/>
        <v>4.6350343259748312</v>
      </c>
      <c r="U225" s="283">
        <f t="shared" si="103"/>
        <v>4.796336640819403</v>
      </c>
      <c r="Y225" s="8">
        <f>BazaZaUpit[[#This Row],[IZVORNI           Plan za 2023. EUR]]-BazaZaUpit[[#This Row],[IZVORNI / TEKUĆI                           Plan za 2023.]]</f>
        <v>0</v>
      </c>
    </row>
    <row r="226" spans="1:25" x14ac:dyDescent="0.25">
      <c r="A226" s="51">
        <v>9211</v>
      </c>
      <c r="B226" s="51" t="s">
        <v>132</v>
      </c>
      <c r="C226" s="20"/>
      <c r="D226" s="20"/>
      <c r="E226" s="20"/>
      <c r="F226" s="20"/>
      <c r="G226" s="20"/>
      <c r="H226" s="20"/>
      <c r="I226" s="20"/>
      <c r="J226" s="21">
        <v>-25922</v>
      </c>
      <c r="K226" s="21">
        <v>0</v>
      </c>
      <c r="L226" s="21">
        <v>-96851</v>
      </c>
      <c r="M226" s="21"/>
      <c r="N226" s="21">
        <v>0</v>
      </c>
      <c r="O226" s="21">
        <v>0</v>
      </c>
      <c r="P226" s="98">
        <v>0</v>
      </c>
      <c r="Q226" s="102">
        <v>-100221.48</v>
      </c>
      <c r="R226" s="103">
        <v>-96851</v>
      </c>
      <c r="S226" s="102">
        <v>-4645.3</v>
      </c>
      <c r="T226" s="284">
        <f>IFERROR(BazaZaUpit[[#This Row],[Izvršenje 01.01.-30.06.2023.]]/BazaZaUpit[[#This Row],[Izvršenje 01.01.-30.06.2022.]]*100,1*100)</f>
        <v>4.6350343259748312</v>
      </c>
      <c r="U226" s="284">
        <f>BazaZaUpit[[#This Row],[Izvršenje 01.01.-30.06.2023.]]/BazaZaUpit[[#This Row],[IZVORNI / TEKUĆI                           Plan za 2023.]]*100</f>
        <v>4.796336640819403</v>
      </c>
      <c r="Y226" s="102">
        <f>BazaZaUpit[[#This Row],[IZVORNI           Plan za 2023. EUR]]-BazaZaUpit[[#This Row],[IZVORNI / TEKUĆI                           Plan za 2023.]]</f>
        <v>0</v>
      </c>
    </row>
    <row r="227" spans="1:25" x14ac:dyDescent="0.25">
      <c r="A227" s="51">
        <v>9212</v>
      </c>
      <c r="B227" s="20" t="s">
        <v>133</v>
      </c>
      <c r="C227" s="20"/>
      <c r="D227" s="20"/>
      <c r="E227" s="20"/>
      <c r="F227" s="20"/>
      <c r="G227" s="20"/>
      <c r="H227" s="20"/>
      <c r="I227" s="20"/>
      <c r="J227" s="21">
        <v>59102</v>
      </c>
      <c r="K227" s="21">
        <v>0</v>
      </c>
      <c r="L227" s="21">
        <v>0</v>
      </c>
      <c r="M227" s="21"/>
      <c r="N227" s="21">
        <v>0</v>
      </c>
      <c r="O227" s="21">
        <v>0</v>
      </c>
      <c r="P227" s="98">
        <v>0</v>
      </c>
      <c r="Q227" s="310">
        <v>0</v>
      </c>
      <c r="R227" s="106">
        <v>0</v>
      </c>
      <c r="S227" s="105">
        <v>0</v>
      </c>
      <c r="T227" s="285">
        <v>0</v>
      </c>
      <c r="U227" s="285">
        <v>0</v>
      </c>
      <c r="Y227" s="311">
        <f>BazaZaUpit[[#This Row],[IZVORNI           Plan za 2023. EUR]]-BazaZaUpit[[#This Row],[IZVORNI / TEKUĆI                           Plan za 2023.]]</f>
        <v>0</v>
      </c>
    </row>
    <row r="228" spans="1:25" ht="60" x14ac:dyDescent="0.25">
      <c r="A228" s="312" t="s">
        <v>31</v>
      </c>
      <c r="B228" s="313" t="s">
        <v>37</v>
      </c>
      <c r="C228" s="313" t="s">
        <v>146</v>
      </c>
      <c r="D228" s="313" t="s">
        <v>120</v>
      </c>
      <c r="E228" s="313" t="s">
        <v>122</v>
      </c>
      <c r="F228" s="313" t="s">
        <v>298</v>
      </c>
      <c r="G228" s="313" t="s">
        <v>299</v>
      </c>
      <c r="H228" s="316"/>
      <c r="I228" s="316"/>
      <c r="J228" s="317">
        <f>J229</f>
        <v>0</v>
      </c>
      <c r="K228" s="319">
        <f t="shared" ref="K228:T231" si="104">K229</f>
        <v>0</v>
      </c>
      <c r="L228" s="317">
        <f t="shared" si="104"/>
        <v>0</v>
      </c>
      <c r="M228" s="319">
        <f t="shared" si="104"/>
        <v>0</v>
      </c>
      <c r="N228" s="317">
        <f t="shared" si="104"/>
        <v>0</v>
      </c>
      <c r="O228" s="317">
        <f t="shared" si="104"/>
        <v>0</v>
      </c>
      <c r="P228" s="321">
        <f t="shared" si="104"/>
        <v>0</v>
      </c>
      <c r="Q228" s="324">
        <f t="shared" si="104"/>
        <v>0</v>
      </c>
      <c r="R228" s="324">
        <f t="shared" si="104"/>
        <v>0</v>
      </c>
      <c r="S228" s="123">
        <f t="shared" si="104"/>
        <v>102361.1</v>
      </c>
      <c r="T228" s="325">
        <f>T229</f>
        <v>100</v>
      </c>
      <c r="U228" s="325"/>
      <c r="Y228" s="324">
        <f>BazaZaUpit[[#This Row],[IZVORNI           Plan za 2023. EUR]]-BazaZaUpit[[#This Row],[IZVORNI / TEKUĆI                           Plan za 2023.]]</f>
        <v>0</v>
      </c>
    </row>
    <row r="229" spans="1:25" x14ac:dyDescent="0.25">
      <c r="A229" s="43">
        <v>98</v>
      </c>
      <c r="B229" s="7" t="s">
        <v>355</v>
      </c>
      <c r="C229" s="313"/>
      <c r="D229" s="314"/>
      <c r="E229" s="314"/>
      <c r="F229" s="314"/>
      <c r="G229" s="314"/>
      <c r="H229" s="314"/>
      <c r="I229" s="314"/>
      <c r="J229" s="318">
        <f>J230</f>
        <v>0</v>
      </c>
      <c r="K229" s="318">
        <f t="shared" si="104"/>
        <v>0</v>
      </c>
      <c r="L229" s="318">
        <f t="shared" si="104"/>
        <v>0</v>
      </c>
      <c r="M229" s="318">
        <f t="shared" si="104"/>
        <v>0</v>
      </c>
      <c r="N229" s="318">
        <f t="shared" si="104"/>
        <v>0</v>
      </c>
      <c r="O229" s="318">
        <f t="shared" si="104"/>
        <v>0</v>
      </c>
      <c r="P229" s="322">
        <f>P230</f>
        <v>0</v>
      </c>
      <c r="Q229" s="322">
        <f t="shared" si="104"/>
        <v>0</v>
      </c>
      <c r="R229" s="322">
        <f t="shared" si="104"/>
        <v>0</v>
      </c>
      <c r="S229" s="322">
        <f t="shared" si="104"/>
        <v>102361.1</v>
      </c>
      <c r="T229" s="326">
        <f t="shared" si="104"/>
        <v>100</v>
      </c>
      <c r="U229" s="326"/>
      <c r="Y229" s="322">
        <f>BazaZaUpit[[#This Row],[IZVORNI           Plan za 2023. EUR]]-BazaZaUpit[[#This Row],[IZVORNI / TEKUĆI                           Plan za 2023.]]</f>
        <v>0</v>
      </c>
    </row>
    <row r="230" spans="1:25" ht="24" x14ac:dyDescent="0.25">
      <c r="A230" s="43">
        <v>988</v>
      </c>
      <c r="B230" s="7" t="s">
        <v>356</v>
      </c>
      <c r="C230" s="313"/>
      <c r="D230" s="314"/>
      <c r="E230" s="314"/>
      <c r="F230" s="314"/>
      <c r="G230" s="314"/>
      <c r="H230" s="314"/>
      <c r="I230" s="314"/>
      <c r="J230" s="318">
        <f>J231</f>
        <v>0</v>
      </c>
      <c r="K230" s="318">
        <f t="shared" si="104"/>
        <v>0</v>
      </c>
      <c r="L230" s="318">
        <f t="shared" si="104"/>
        <v>0</v>
      </c>
      <c r="M230" s="318">
        <f t="shared" si="104"/>
        <v>0</v>
      </c>
      <c r="N230" s="318">
        <f t="shared" si="104"/>
        <v>0</v>
      </c>
      <c r="O230" s="318">
        <f t="shared" si="104"/>
        <v>0</v>
      </c>
      <c r="P230" s="322">
        <f>P231</f>
        <v>0</v>
      </c>
      <c r="Q230" s="322">
        <f t="shared" si="104"/>
        <v>0</v>
      </c>
      <c r="R230" s="322">
        <f t="shared" si="104"/>
        <v>0</v>
      </c>
      <c r="S230" s="322">
        <f t="shared" si="104"/>
        <v>102361.1</v>
      </c>
      <c r="T230" s="326">
        <f t="shared" si="104"/>
        <v>100</v>
      </c>
      <c r="U230" s="326"/>
      <c r="Y230" s="322">
        <f>BazaZaUpit[[#This Row],[IZVORNI           Plan za 2023. EUR]]-BazaZaUpit[[#This Row],[IZVORNI / TEKUĆI                           Plan za 2023.]]</f>
        <v>0</v>
      </c>
    </row>
    <row r="231" spans="1:25" ht="24" x14ac:dyDescent="0.25">
      <c r="A231" s="43">
        <v>9888</v>
      </c>
      <c r="B231" s="7" t="s">
        <v>357</v>
      </c>
      <c r="C231" s="313"/>
      <c r="D231" s="314"/>
      <c r="E231" s="314"/>
      <c r="F231" s="314"/>
      <c r="G231" s="314"/>
      <c r="H231" s="314"/>
      <c r="I231" s="314"/>
      <c r="J231" s="318">
        <f>J232</f>
        <v>0</v>
      </c>
      <c r="K231" s="318">
        <f t="shared" si="104"/>
        <v>0</v>
      </c>
      <c r="L231" s="318">
        <f t="shared" si="104"/>
        <v>0</v>
      </c>
      <c r="M231" s="318">
        <f t="shared" si="104"/>
        <v>0</v>
      </c>
      <c r="N231" s="318">
        <f t="shared" si="104"/>
        <v>0</v>
      </c>
      <c r="O231" s="318">
        <f t="shared" si="104"/>
        <v>0</v>
      </c>
      <c r="P231" s="318">
        <f>P232</f>
        <v>0</v>
      </c>
      <c r="Q231" s="318">
        <f t="shared" si="104"/>
        <v>0</v>
      </c>
      <c r="R231" s="318">
        <f t="shared" si="104"/>
        <v>0</v>
      </c>
      <c r="S231" s="318">
        <f t="shared" si="104"/>
        <v>102361.1</v>
      </c>
      <c r="T231" s="318">
        <f t="shared" si="104"/>
        <v>100</v>
      </c>
      <c r="U231" s="318"/>
      <c r="Y231" s="318">
        <f>BazaZaUpit[[#This Row],[IZVORNI           Plan za 2023. EUR]]-BazaZaUpit[[#This Row],[IZVORNI / TEKUĆI                           Plan za 2023.]]</f>
        <v>0</v>
      </c>
    </row>
    <row r="232" spans="1:25" x14ac:dyDescent="0.25">
      <c r="A232" s="43">
        <v>98888</v>
      </c>
      <c r="B232" s="20" t="s">
        <v>358</v>
      </c>
      <c r="C232" s="313"/>
      <c r="D232" s="314"/>
      <c r="E232" s="314"/>
      <c r="F232" s="315"/>
      <c r="G232" s="315"/>
      <c r="H232" s="315"/>
      <c r="I232" s="315"/>
      <c r="J232" s="318"/>
      <c r="K232" s="320"/>
      <c r="L232" s="318"/>
      <c r="M232" s="320"/>
      <c r="N232" s="318"/>
      <c r="O232" s="318"/>
      <c r="P232" s="323">
        <v>0</v>
      </c>
      <c r="Q232" s="323">
        <v>0</v>
      </c>
      <c r="R232" s="323">
        <v>0</v>
      </c>
      <c r="S232" s="318">
        <v>102361.1</v>
      </c>
      <c r="T232" s="326">
        <f>IFERROR(BazaZaUpit[[#This Row],[Izvršenje 01.01.-30.06.2023.]]/BazaZaUpit[[#This Row],[Izvršenje 01.01.-30.06.2022.]]*100,1*100)</f>
        <v>100</v>
      </c>
      <c r="U232" s="326"/>
      <c r="Y232" s="328">
        <f>BazaZaUpit[[#This Row],[IZVORNI           Plan za 2023. EUR]]-BazaZaUpit[[#This Row],[IZVORNI / TEKUĆI                           Plan za 2023.]]</f>
        <v>0</v>
      </c>
    </row>
    <row r="233" spans="1:25" x14ac:dyDescent="0.25">
      <c r="Q233" s="57"/>
      <c r="R233" s="57"/>
      <c r="S233" s="57"/>
    </row>
    <row r="234" spans="1:25" x14ac:dyDescent="0.25">
      <c r="Q234" s="57"/>
      <c r="R234" s="57"/>
      <c r="S234" s="57"/>
    </row>
    <row r="235" spans="1:25" x14ac:dyDescent="0.25">
      <c r="Q235" s="57"/>
      <c r="R235" s="57"/>
      <c r="S235" s="57"/>
    </row>
    <row r="236" spans="1:25" x14ac:dyDescent="0.25">
      <c r="Q236" s="57"/>
      <c r="R236" s="57"/>
      <c r="S236" s="57"/>
    </row>
    <row r="237" spans="1:25" x14ac:dyDescent="0.25">
      <c r="Q237" s="57">
        <f>Q222-R222</f>
        <v>-3370.4799999999959</v>
      </c>
      <c r="R237" s="57"/>
      <c r="S237" s="57"/>
    </row>
    <row r="238" spans="1:25" x14ac:dyDescent="0.25">
      <c r="Q238" s="57"/>
      <c r="R238" s="57"/>
      <c r="S238" s="57"/>
    </row>
    <row r="239" spans="1:25" x14ac:dyDescent="0.25">
      <c r="Q239" s="57"/>
      <c r="R239" s="57"/>
      <c r="S239" s="57"/>
    </row>
    <row r="240" spans="1:25" x14ac:dyDescent="0.25">
      <c r="Q240" s="57"/>
      <c r="R240" s="57"/>
      <c r="S240" s="57"/>
    </row>
    <row r="241" spans="1:21" x14ac:dyDescent="0.25">
      <c r="A241" s="107" t="s">
        <v>31</v>
      </c>
      <c r="B241" s="107" t="s">
        <v>39</v>
      </c>
      <c r="C241" s="107"/>
      <c r="D241" s="107"/>
      <c r="E241" s="107"/>
      <c r="F241" s="107"/>
      <c r="G241" s="107"/>
      <c r="H241" s="107"/>
      <c r="I241" s="107"/>
      <c r="J241" s="108"/>
      <c r="K241" s="108"/>
      <c r="L241" s="109">
        <f>445306/7.5345</f>
        <v>59102.262923883463</v>
      </c>
      <c r="M241" s="109"/>
      <c r="N241" s="109">
        <v>0</v>
      </c>
      <c r="O241" s="108">
        <v>0</v>
      </c>
      <c r="P241" s="110">
        <v>0</v>
      </c>
      <c r="Q241" s="110">
        <v>0</v>
      </c>
      <c r="R241" s="110">
        <v>0</v>
      </c>
      <c r="S241" s="110">
        <v>0</v>
      </c>
    </row>
    <row r="242" spans="1:21" x14ac:dyDescent="0.25">
      <c r="A242" s="29" t="s">
        <v>31</v>
      </c>
      <c r="B242" s="29" t="s">
        <v>40</v>
      </c>
      <c r="C242" s="29"/>
      <c r="D242" s="29"/>
      <c r="E242" s="29"/>
      <c r="F242" s="29"/>
      <c r="G242" s="29"/>
      <c r="H242" s="29"/>
      <c r="I242" s="29"/>
      <c r="J242" s="30">
        <f>445306/7.5345</f>
        <v>59102.262923883463</v>
      </c>
      <c r="K242" s="30"/>
      <c r="L242" s="31">
        <v>0</v>
      </c>
      <c r="M242" s="31"/>
      <c r="N242" s="31">
        <v>0</v>
      </c>
      <c r="O242" s="30">
        <v>0</v>
      </c>
      <c r="P242" s="99">
        <v>0</v>
      </c>
      <c r="Q242" s="99">
        <v>0</v>
      </c>
      <c r="R242" s="99">
        <v>0</v>
      </c>
      <c r="S242" s="99">
        <v>0</v>
      </c>
    </row>
    <row r="243" spans="1:21" x14ac:dyDescent="0.25">
      <c r="A243" s="32"/>
      <c r="B243" s="32" t="s">
        <v>67</v>
      </c>
      <c r="C243" s="32"/>
      <c r="D243" s="32"/>
      <c r="E243" s="32"/>
      <c r="F243" s="32"/>
      <c r="G243" s="32"/>
      <c r="H243" s="32"/>
      <c r="I243" s="32"/>
      <c r="J243" s="33">
        <f>SUM(J8+J85+J106)</f>
        <v>10186456</v>
      </c>
      <c r="K243" s="33"/>
      <c r="L243" s="33">
        <f>SUM(L8+L85+L106)</f>
        <v>13288679</v>
      </c>
      <c r="M243" s="33"/>
      <c r="N243" s="33">
        <f t="shared" ref="N243:S243" si="105">SUM(N8+N85+N106)</f>
        <v>17870666</v>
      </c>
      <c r="O243" s="33">
        <f t="shared" si="105"/>
        <v>11221542</v>
      </c>
      <c r="P243" s="100">
        <f t="shared" si="105"/>
        <v>11615339</v>
      </c>
      <c r="Q243" s="100">
        <f t="shared" si="105"/>
        <v>4424654.1399999997</v>
      </c>
      <c r="R243" s="100">
        <f t="shared" si="105"/>
        <v>13288679</v>
      </c>
      <c r="S243" s="100">
        <f t="shared" si="105"/>
        <v>5070128.43</v>
      </c>
    </row>
    <row r="244" spans="1:21" x14ac:dyDescent="0.25">
      <c r="A244" s="22"/>
      <c r="B244" s="22" t="s">
        <v>91</v>
      </c>
      <c r="C244" s="22"/>
      <c r="D244" s="22"/>
      <c r="E244" s="22"/>
      <c r="F244" s="22"/>
      <c r="G244" s="22"/>
      <c r="H244" s="22"/>
      <c r="I244" s="22"/>
      <c r="J244" s="23">
        <f t="shared" ref="J244:O244" si="106">SUM(J161)</f>
        <v>65060</v>
      </c>
      <c r="K244" s="23"/>
      <c r="L244" s="23">
        <f t="shared" si="106"/>
        <v>0</v>
      </c>
      <c r="M244" s="23"/>
      <c r="N244" s="23">
        <f t="shared" si="106"/>
        <v>0</v>
      </c>
      <c r="O244" s="23">
        <f t="shared" si="106"/>
        <v>0</v>
      </c>
      <c r="P244" s="95">
        <f t="shared" ref="P244:S244" si="107">SUM(P161)</f>
        <v>0</v>
      </c>
      <c r="Q244" s="95">
        <f t="shared" si="107"/>
        <v>0</v>
      </c>
      <c r="R244" s="95">
        <f t="shared" si="107"/>
        <v>0</v>
      </c>
      <c r="S244" s="95">
        <f t="shared" si="107"/>
        <v>0</v>
      </c>
    </row>
    <row r="245" spans="1:21" x14ac:dyDescent="0.25">
      <c r="A245" s="18"/>
      <c r="B245" s="18" t="s">
        <v>68</v>
      </c>
      <c r="C245" s="18"/>
      <c r="D245" s="18"/>
      <c r="E245" s="18"/>
      <c r="F245" s="18"/>
      <c r="G245" s="18"/>
      <c r="H245" s="18"/>
      <c r="I245" s="18"/>
      <c r="J245" s="19">
        <f>SUM(J63+J100+J127)</f>
        <v>893211</v>
      </c>
      <c r="K245" s="19"/>
      <c r="L245" s="19">
        <f>SUM(L63+L100+L127)</f>
        <v>209102</v>
      </c>
      <c r="M245" s="19"/>
      <c r="N245" s="19">
        <f t="shared" ref="N245:S245" si="108">SUM(N63+N100+N127)</f>
        <v>156612</v>
      </c>
      <c r="O245" s="19">
        <f t="shared" si="108"/>
        <v>0</v>
      </c>
      <c r="P245" s="94">
        <f t="shared" si="108"/>
        <v>0</v>
      </c>
      <c r="Q245" s="94">
        <f t="shared" si="108"/>
        <v>589260.57000000007</v>
      </c>
      <c r="R245" s="94">
        <f t="shared" si="108"/>
        <v>209102</v>
      </c>
      <c r="S245" s="94">
        <f t="shared" si="108"/>
        <v>4645.3</v>
      </c>
    </row>
    <row r="246" spans="1:21" x14ac:dyDescent="0.25">
      <c r="A246" s="24"/>
      <c r="B246" s="24" t="s">
        <v>92</v>
      </c>
      <c r="C246" s="24"/>
      <c r="D246" s="24"/>
      <c r="E246" s="24"/>
      <c r="F246" s="24"/>
      <c r="G246" s="24"/>
      <c r="H246" s="24"/>
      <c r="I246" s="24"/>
      <c r="J246" s="25">
        <f>SUM(J184)</f>
        <v>368672</v>
      </c>
      <c r="K246" s="25"/>
      <c r="L246" s="25">
        <f t="shared" ref="L246:O246" si="109">SUM(L184)</f>
        <v>0</v>
      </c>
      <c r="M246" s="25"/>
      <c r="N246" s="25">
        <f t="shared" si="109"/>
        <v>0</v>
      </c>
      <c r="O246" s="25">
        <f t="shared" si="109"/>
        <v>0</v>
      </c>
      <c r="P246" s="96">
        <f t="shared" ref="P246:S246" si="110">SUM(P184)</f>
        <v>0</v>
      </c>
      <c r="Q246" s="96">
        <f t="shared" si="110"/>
        <v>0</v>
      </c>
      <c r="R246" s="96">
        <f t="shared" si="110"/>
        <v>0</v>
      </c>
      <c r="S246" s="96">
        <f t="shared" si="110"/>
        <v>0</v>
      </c>
    </row>
    <row r="247" spans="1:21" s="42" customFormat="1" x14ac:dyDescent="0.25">
      <c r="A247" s="56"/>
      <c r="B247" s="12" t="s">
        <v>96</v>
      </c>
      <c r="C247" s="12"/>
      <c r="D247" s="12"/>
      <c r="E247" s="12"/>
      <c r="F247" s="12"/>
      <c r="G247" s="12"/>
      <c r="H247" s="12"/>
      <c r="I247" s="12"/>
      <c r="J247" s="13">
        <f>SUM(J79)</f>
        <v>1354430</v>
      </c>
      <c r="K247" s="13"/>
      <c r="L247" s="13">
        <f t="shared" ref="L247:O247" si="111">SUM(L79)</f>
        <v>918207</v>
      </c>
      <c r="M247" s="13"/>
      <c r="N247" s="13">
        <f t="shared" si="111"/>
        <v>0</v>
      </c>
      <c r="O247" s="13">
        <f t="shared" si="111"/>
        <v>0</v>
      </c>
      <c r="P247" s="93">
        <f t="shared" ref="P247:S247" si="112">SUM(P79)</f>
        <v>0</v>
      </c>
      <c r="Q247" s="93">
        <f t="shared" si="112"/>
        <v>271407.38</v>
      </c>
      <c r="R247" s="93">
        <f t="shared" si="112"/>
        <v>918207</v>
      </c>
      <c r="S247" s="93">
        <f t="shared" si="112"/>
        <v>357797.18</v>
      </c>
      <c r="T247" s="287"/>
      <c r="U247" s="287"/>
    </row>
    <row r="248" spans="1:21" x14ac:dyDescent="0.25">
      <c r="A248" s="35"/>
      <c r="B248" s="35"/>
      <c r="C248" s="34"/>
      <c r="D248" s="34"/>
      <c r="E248" s="34"/>
      <c r="F248" s="34"/>
      <c r="G248" s="34"/>
      <c r="H248" s="34"/>
      <c r="I248" s="34"/>
    </row>
    <row r="249" spans="1:21" x14ac:dyDescent="0.25">
      <c r="A249" s="34"/>
      <c r="B249" s="34"/>
      <c r="C249" s="34"/>
      <c r="D249" s="34"/>
      <c r="E249" s="34"/>
      <c r="F249" s="34"/>
      <c r="G249" s="34"/>
      <c r="H249" s="34"/>
      <c r="I249" s="34"/>
    </row>
    <row r="251" spans="1:21" x14ac:dyDescent="0.25">
      <c r="A251" s="34"/>
      <c r="B251" s="34"/>
      <c r="C251" s="34"/>
      <c r="D251" s="34"/>
      <c r="E251" s="34"/>
      <c r="F251" s="34"/>
      <c r="G251" s="34"/>
      <c r="H251" s="34"/>
      <c r="I251" s="34"/>
    </row>
    <row r="253" spans="1:21" x14ac:dyDescent="0.25">
      <c r="L253" s="57"/>
      <c r="M253" s="57"/>
    </row>
    <row r="254" spans="1:21" x14ac:dyDescent="0.25">
      <c r="B254" s="11" t="s">
        <v>367</v>
      </c>
    </row>
    <row r="256" spans="1:21" x14ac:dyDescent="0.25">
      <c r="B256" s="11" t="s">
        <v>368</v>
      </c>
    </row>
    <row r="257" spans="2:8" x14ac:dyDescent="0.25">
      <c r="B257" s="11" t="s">
        <v>369</v>
      </c>
      <c r="C257" s="11" t="s">
        <v>370</v>
      </c>
      <c r="D257" s="11" t="s">
        <v>371</v>
      </c>
      <c r="E257" s="11" t="s">
        <v>372</v>
      </c>
      <c r="F257" s="11" t="s">
        <v>373</v>
      </c>
      <c r="G257" s="11" t="s">
        <v>374</v>
      </c>
      <c r="H257" s="11" t="s">
        <v>375</v>
      </c>
    </row>
    <row r="259" spans="2:8" x14ac:dyDescent="0.25">
      <c r="B259" s="11" t="s">
        <v>368</v>
      </c>
    </row>
    <row r="260" spans="2:8" ht="24" x14ac:dyDescent="0.25">
      <c r="B260" s="11" t="s">
        <v>369</v>
      </c>
      <c r="C260" s="11" t="s">
        <v>370</v>
      </c>
      <c r="D260" s="11" t="s">
        <v>371</v>
      </c>
      <c r="E260" s="11" t="s">
        <v>372</v>
      </c>
      <c r="F260" s="11" t="s">
        <v>376</v>
      </c>
      <c r="G260" s="11" t="s">
        <v>374</v>
      </c>
      <c r="H260" s="11" t="s">
        <v>377</v>
      </c>
    </row>
  </sheetData>
  <phoneticPr fontId="17" type="noConversion"/>
  <pageMargins left="0.19685039370078741" right="0.19685039370078741" top="0.19685039370078741" bottom="0.19685039370078741" header="0.31496062992125984" footer="0.31496062992125984"/>
  <pageSetup paperSize="9" scale="23" fitToHeight="0" orientation="portrait" cellComments="asDisplayed" r:id="rId1"/>
  <rowBreaks count="3" manualBreakCount="3">
    <brk id="99" max="20" man="1"/>
    <brk id="125" max="20" man="1"/>
    <brk id="159" max="20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7" sqref="B17"/>
    </sheetView>
  </sheetViews>
  <sheetFormatPr defaultRowHeight="15" x14ac:dyDescent="0.25"/>
  <cols>
    <col min="1" max="1" width="46.7109375" bestFit="1" customWidth="1"/>
    <col min="2" max="2" width="16.7109375" bestFit="1" customWidth="1"/>
    <col min="3" max="3" width="23.140625" bestFit="1" customWidth="1"/>
    <col min="4" max="4" width="12" bestFit="1" customWidth="1"/>
    <col min="5" max="5" width="9.85546875" bestFit="1" customWidth="1"/>
    <col min="6" max="6" width="15.7109375" bestFit="1" customWidth="1"/>
    <col min="7" max="7" width="12.42578125" bestFit="1" customWidth="1"/>
    <col min="8" max="8" width="15.5703125" bestFit="1" customWidth="1"/>
  </cols>
  <sheetData>
    <row r="1" spans="1:8" ht="72.75" thickBot="1" x14ac:dyDescent="0.3">
      <c r="A1" s="186" t="s">
        <v>317</v>
      </c>
      <c r="B1" s="187" t="s">
        <v>266</v>
      </c>
      <c r="C1" s="187" t="s">
        <v>326</v>
      </c>
      <c r="D1" s="187" t="s">
        <v>327</v>
      </c>
      <c r="E1" s="187" t="s">
        <v>328</v>
      </c>
      <c r="F1" s="187" t="s">
        <v>324</v>
      </c>
      <c r="G1" s="187" t="s">
        <v>329</v>
      </c>
      <c r="H1" s="188" t="s">
        <v>330</v>
      </c>
    </row>
    <row r="2" spans="1:8" x14ac:dyDescent="0.25">
      <c r="A2" s="175" t="s">
        <v>2</v>
      </c>
      <c r="B2" s="176">
        <v>12867829</v>
      </c>
      <c r="C2" s="176">
        <v>14415988</v>
      </c>
      <c r="D2" s="176">
        <v>5287298.8</v>
      </c>
      <c r="E2" s="176">
        <v>14415988</v>
      </c>
      <c r="F2" s="176">
        <v>5432570.9100000001</v>
      </c>
      <c r="G2" s="177">
        <v>102.7</v>
      </c>
      <c r="H2" s="177">
        <v>37.700000000000003</v>
      </c>
    </row>
    <row r="3" spans="1:8" x14ac:dyDescent="0.25">
      <c r="A3" s="178" t="s">
        <v>3</v>
      </c>
      <c r="B3" s="176">
        <v>12867829</v>
      </c>
      <c r="C3" s="176">
        <v>14415988</v>
      </c>
      <c r="D3" s="176">
        <v>5287298.8</v>
      </c>
      <c r="E3" s="176">
        <v>14415988</v>
      </c>
      <c r="F3" s="176">
        <v>5432570.9100000001</v>
      </c>
      <c r="G3" s="177">
        <v>102.7</v>
      </c>
      <c r="H3" s="177">
        <v>37.700000000000003</v>
      </c>
    </row>
    <row r="4" spans="1:8" x14ac:dyDescent="0.25">
      <c r="A4" s="179" t="s">
        <v>4</v>
      </c>
      <c r="B4" s="176">
        <v>12867829</v>
      </c>
      <c r="C4" s="176">
        <v>14415988</v>
      </c>
      <c r="D4" s="176">
        <v>5287298.8</v>
      </c>
      <c r="E4" s="176">
        <v>14415988</v>
      </c>
      <c r="F4" s="176">
        <v>5432570.9100000001</v>
      </c>
      <c r="G4" s="177">
        <v>102.7</v>
      </c>
      <c r="H4" s="177">
        <v>37.700000000000003</v>
      </c>
    </row>
    <row r="5" spans="1:8" x14ac:dyDescent="0.25">
      <c r="A5" s="180" t="s">
        <v>28</v>
      </c>
      <c r="B5" s="176">
        <v>12867829</v>
      </c>
      <c r="C5" s="176">
        <v>14415988</v>
      </c>
      <c r="D5" s="176">
        <v>5287298.8</v>
      </c>
      <c r="E5" s="176">
        <v>14415988</v>
      </c>
      <c r="F5" s="176">
        <v>5432570.9100000001</v>
      </c>
      <c r="G5" s="177">
        <v>102.7</v>
      </c>
      <c r="H5" s="177">
        <v>37.700000000000003</v>
      </c>
    </row>
    <row r="6" spans="1:8" x14ac:dyDescent="0.25">
      <c r="A6" s="191" t="s">
        <v>321</v>
      </c>
      <c r="B6" s="192">
        <v>11225245</v>
      </c>
      <c r="C6" s="192">
        <v>14019419</v>
      </c>
      <c r="D6" s="192">
        <v>4618705.8199999984</v>
      </c>
      <c r="E6" s="192">
        <v>13876519</v>
      </c>
      <c r="F6" s="192">
        <v>5222110.3899999987</v>
      </c>
      <c r="G6" s="190">
        <v>113.1</v>
      </c>
      <c r="H6" s="190">
        <v>37.6</v>
      </c>
    </row>
    <row r="7" spans="1:8" x14ac:dyDescent="0.25">
      <c r="A7" s="193" t="s">
        <v>150</v>
      </c>
      <c r="B7" s="194">
        <v>9851059</v>
      </c>
      <c r="C7" s="194">
        <v>12910221</v>
      </c>
      <c r="D7" s="194">
        <v>4347298.4499999983</v>
      </c>
      <c r="E7" s="194">
        <v>12767321</v>
      </c>
      <c r="F7" s="194">
        <v>4859667.9099999992</v>
      </c>
      <c r="G7" s="195">
        <v>111.8</v>
      </c>
      <c r="H7" s="195">
        <v>38.1</v>
      </c>
    </row>
    <row r="8" spans="1:8" x14ac:dyDescent="0.25">
      <c r="A8" s="181" t="s">
        <v>172</v>
      </c>
      <c r="B8" s="173">
        <v>8200997</v>
      </c>
      <c r="C8" s="173">
        <v>8519079</v>
      </c>
      <c r="D8" s="173">
        <v>3885260.58</v>
      </c>
      <c r="E8" s="173">
        <v>8519079</v>
      </c>
      <c r="F8" s="173">
        <v>4143432.3</v>
      </c>
      <c r="G8" s="174">
        <v>106.6</v>
      </c>
      <c r="H8" s="174">
        <v>48.6</v>
      </c>
    </row>
    <row r="9" spans="1:8" x14ac:dyDescent="0.25">
      <c r="A9" s="149" t="s">
        <v>180</v>
      </c>
      <c r="B9" s="83">
        <v>6871591</v>
      </c>
      <c r="C9" s="83">
        <v>7140488</v>
      </c>
      <c r="D9" s="83">
        <v>3250171.29</v>
      </c>
      <c r="E9" s="83">
        <v>7140488</v>
      </c>
      <c r="F9" s="83">
        <v>3445335.25</v>
      </c>
      <c r="G9" s="118">
        <v>106</v>
      </c>
      <c r="H9" s="118">
        <v>48.3</v>
      </c>
    </row>
    <row r="10" spans="1:8" x14ac:dyDescent="0.25">
      <c r="A10" s="150" t="s">
        <v>197</v>
      </c>
      <c r="B10" s="83">
        <v>6845046</v>
      </c>
      <c r="C10" s="83">
        <v>7113943</v>
      </c>
      <c r="D10" s="83">
        <v>3240322.85</v>
      </c>
      <c r="E10" s="83">
        <v>7113943</v>
      </c>
      <c r="F10" s="83">
        <v>3432433.36</v>
      </c>
      <c r="G10" s="118">
        <v>105.9</v>
      </c>
      <c r="H10" s="118">
        <v>48.2</v>
      </c>
    </row>
    <row r="11" spans="1:8" x14ac:dyDescent="0.25">
      <c r="A11" s="150" t="s">
        <v>198</v>
      </c>
      <c r="B11" s="83">
        <v>26545</v>
      </c>
      <c r="C11" s="83">
        <v>26545</v>
      </c>
      <c r="D11" s="83">
        <v>9848.44</v>
      </c>
      <c r="E11" s="83">
        <v>26545</v>
      </c>
      <c r="F11" s="83">
        <v>12901.89</v>
      </c>
      <c r="G11" s="118">
        <v>131</v>
      </c>
      <c r="H11" s="118">
        <v>48.6</v>
      </c>
    </row>
    <row r="12" spans="1:8" x14ac:dyDescent="0.25">
      <c r="A12" s="149" t="s">
        <v>181</v>
      </c>
      <c r="B12" s="83">
        <v>195594</v>
      </c>
      <c r="C12" s="83">
        <v>200411</v>
      </c>
      <c r="D12" s="83">
        <v>110345.51</v>
      </c>
      <c r="E12" s="83">
        <v>200411</v>
      </c>
      <c r="F12" s="83">
        <v>137411.94</v>
      </c>
      <c r="G12" s="118">
        <v>124.5</v>
      </c>
      <c r="H12" s="118">
        <v>68.599999999999994</v>
      </c>
    </row>
    <row r="13" spans="1:8" x14ac:dyDescent="0.25">
      <c r="A13" s="150" t="s">
        <v>199</v>
      </c>
      <c r="B13" s="83">
        <v>195594</v>
      </c>
      <c r="C13" s="83">
        <v>200411</v>
      </c>
      <c r="D13" s="83">
        <v>110345.51</v>
      </c>
      <c r="E13" s="83">
        <v>200411</v>
      </c>
      <c r="F13" s="83">
        <v>137411.94</v>
      </c>
      <c r="G13" s="118">
        <v>124.5</v>
      </c>
      <c r="H13" s="118">
        <v>68.599999999999994</v>
      </c>
    </row>
    <row r="14" spans="1:8" x14ac:dyDescent="0.25">
      <c r="A14" s="149" t="s">
        <v>182</v>
      </c>
      <c r="B14" s="83">
        <v>1133812</v>
      </c>
      <c r="C14" s="83">
        <v>1178180</v>
      </c>
      <c r="D14" s="83">
        <v>524743.78</v>
      </c>
      <c r="E14" s="83">
        <v>1178180</v>
      </c>
      <c r="F14" s="83">
        <v>560685.11</v>
      </c>
      <c r="G14" s="118">
        <v>106.8</v>
      </c>
      <c r="H14" s="118">
        <v>47.6</v>
      </c>
    </row>
    <row r="15" spans="1:8" x14ac:dyDescent="0.25">
      <c r="A15" s="150" t="s">
        <v>200</v>
      </c>
      <c r="B15" s="83">
        <v>1133812</v>
      </c>
      <c r="C15" s="83">
        <v>1178180</v>
      </c>
      <c r="D15" s="83">
        <v>524743.78</v>
      </c>
      <c r="E15" s="83">
        <v>1178180</v>
      </c>
      <c r="F15" s="83">
        <v>560685.11</v>
      </c>
      <c r="G15" s="118">
        <v>106.8</v>
      </c>
      <c r="H15" s="118">
        <v>47.6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61" workbookViewId="0">
      <selection activeCell="C93" sqref="C93"/>
    </sheetView>
  </sheetViews>
  <sheetFormatPr defaultRowHeight="15" x14ac:dyDescent="0.25"/>
  <cols>
    <col min="1" max="1" width="8.42578125" bestFit="1" customWidth="1"/>
    <col min="2" max="2" width="9.28515625" customWidth="1"/>
    <col min="3" max="3" width="80.42578125" bestFit="1" customWidth="1"/>
  </cols>
  <sheetData>
    <row r="1" spans="1:3" x14ac:dyDescent="0.25">
      <c r="A1" t="s">
        <v>0</v>
      </c>
      <c r="B1" t="s">
        <v>1</v>
      </c>
      <c r="C1" t="s">
        <v>169</v>
      </c>
    </row>
    <row r="2" spans="1:3" x14ac:dyDescent="0.25">
      <c r="A2">
        <v>3</v>
      </c>
      <c r="B2" t="s">
        <v>113</v>
      </c>
      <c r="C2" t="s">
        <v>135</v>
      </c>
    </row>
    <row r="3" spans="1:3" x14ac:dyDescent="0.25">
      <c r="A3">
        <v>4</v>
      </c>
      <c r="B3" t="s">
        <v>112</v>
      </c>
      <c r="C3" t="s">
        <v>170</v>
      </c>
    </row>
    <row r="4" spans="1:3" x14ac:dyDescent="0.25">
      <c r="A4">
        <v>5</v>
      </c>
      <c r="B4" t="s">
        <v>130</v>
      </c>
      <c r="C4" t="s">
        <v>141</v>
      </c>
    </row>
    <row r="5" spans="1:3" x14ac:dyDescent="0.25">
      <c r="A5">
        <v>7</v>
      </c>
      <c r="B5" t="s">
        <v>126</v>
      </c>
      <c r="C5" t="s">
        <v>127</v>
      </c>
    </row>
    <row r="6" spans="1:3" x14ac:dyDescent="0.25">
      <c r="A6">
        <v>8</v>
      </c>
      <c r="B6" t="s">
        <v>131</v>
      </c>
      <c r="C6" t="s">
        <v>138</v>
      </c>
    </row>
    <row r="7" spans="1:3" x14ac:dyDescent="0.25">
      <c r="A7">
        <v>9</v>
      </c>
      <c r="B7" t="s">
        <v>134</v>
      </c>
      <c r="C7" t="s">
        <v>171</v>
      </c>
    </row>
    <row r="8" spans="1:3" x14ac:dyDescent="0.25">
      <c r="A8">
        <v>31</v>
      </c>
      <c r="B8" t="s">
        <v>11</v>
      </c>
      <c r="C8" t="s">
        <v>172</v>
      </c>
    </row>
    <row r="9" spans="1:3" x14ac:dyDescent="0.25">
      <c r="A9">
        <v>32</v>
      </c>
      <c r="B9" t="s">
        <v>21</v>
      </c>
      <c r="C9" t="s">
        <v>136</v>
      </c>
    </row>
    <row r="10" spans="1:3" x14ac:dyDescent="0.25">
      <c r="A10">
        <v>34</v>
      </c>
      <c r="B10" t="s">
        <v>23</v>
      </c>
      <c r="C10" t="s">
        <v>173</v>
      </c>
    </row>
    <row r="11" spans="1:3" x14ac:dyDescent="0.25">
      <c r="A11">
        <v>37</v>
      </c>
      <c r="B11" t="s">
        <v>109</v>
      </c>
      <c r="C11" t="s">
        <v>174</v>
      </c>
    </row>
    <row r="12" spans="1:3" x14ac:dyDescent="0.25">
      <c r="A12">
        <v>41</v>
      </c>
      <c r="B12" t="s">
        <v>86</v>
      </c>
      <c r="C12" t="s">
        <v>175</v>
      </c>
    </row>
    <row r="13" spans="1:3" x14ac:dyDescent="0.25">
      <c r="A13">
        <v>42</v>
      </c>
      <c r="B13" t="s">
        <v>26</v>
      </c>
      <c r="C13" t="s">
        <v>176</v>
      </c>
    </row>
    <row r="14" spans="1:3" x14ac:dyDescent="0.25">
      <c r="A14">
        <v>45</v>
      </c>
      <c r="B14" t="s">
        <v>100</v>
      </c>
      <c r="C14" t="s">
        <v>177</v>
      </c>
    </row>
    <row r="15" spans="1:3" x14ac:dyDescent="0.25">
      <c r="A15">
        <v>51</v>
      </c>
      <c r="B15" t="s">
        <v>130</v>
      </c>
      <c r="C15" t="s">
        <v>142</v>
      </c>
    </row>
    <row r="16" spans="1:3" x14ac:dyDescent="0.25">
      <c r="A16">
        <v>71</v>
      </c>
      <c r="B16" t="s">
        <v>126</v>
      </c>
      <c r="C16" t="s">
        <v>178</v>
      </c>
    </row>
    <row r="17" spans="1:3" x14ac:dyDescent="0.25">
      <c r="A17">
        <v>81</v>
      </c>
      <c r="B17" t="s">
        <v>131</v>
      </c>
      <c r="C17" t="s">
        <v>139</v>
      </c>
    </row>
    <row r="18" spans="1:3" x14ac:dyDescent="0.25">
      <c r="A18">
        <v>92</v>
      </c>
      <c r="B18" t="s">
        <v>134</v>
      </c>
      <c r="C18" t="s">
        <v>179</v>
      </c>
    </row>
    <row r="19" spans="1:3" x14ac:dyDescent="0.25">
      <c r="A19">
        <v>311</v>
      </c>
      <c r="B19" t="s">
        <v>8</v>
      </c>
      <c r="C19" t="s">
        <v>180</v>
      </c>
    </row>
    <row r="20" spans="1:3" x14ac:dyDescent="0.25">
      <c r="A20">
        <v>312</v>
      </c>
      <c r="B20" t="s">
        <v>9</v>
      </c>
      <c r="C20" t="s">
        <v>181</v>
      </c>
    </row>
    <row r="21" spans="1:3" x14ac:dyDescent="0.25">
      <c r="A21">
        <v>313</v>
      </c>
      <c r="B21" t="s">
        <v>10</v>
      </c>
      <c r="C21" t="s">
        <v>182</v>
      </c>
    </row>
    <row r="22" spans="1:3" x14ac:dyDescent="0.25">
      <c r="A22">
        <v>321</v>
      </c>
      <c r="B22" t="s">
        <v>13</v>
      </c>
      <c r="C22" t="s">
        <v>183</v>
      </c>
    </row>
    <row r="23" spans="1:3" x14ac:dyDescent="0.25">
      <c r="A23">
        <v>322</v>
      </c>
      <c r="B23" t="s">
        <v>15</v>
      </c>
      <c r="C23" t="s">
        <v>184</v>
      </c>
    </row>
    <row r="24" spans="1:3" x14ac:dyDescent="0.25">
      <c r="A24">
        <v>323</v>
      </c>
      <c r="B24" t="s">
        <v>17</v>
      </c>
      <c r="C24" t="s">
        <v>137</v>
      </c>
    </row>
    <row r="25" spans="1:3" x14ac:dyDescent="0.25">
      <c r="A25">
        <v>324</v>
      </c>
      <c r="B25" t="s">
        <v>111</v>
      </c>
      <c r="C25" t="s">
        <v>185</v>
      </c>
    </row>
    <row r="26" spans="1:3" x14ac:dyDescent="0.25">
      <c r="A26">
        <v>329</v>
      </c>
      <c r="B26" t="s">
        <v>20</v>
      </c>
      <c r="C26" t="s">
        <v>186</v>
      </c>
    </row>
    <row r="27" spans="1:3" x14ac:dyDescent="0.25">
      <c r="A27">
        <v>342</v>
      </c>
      <c r="B27" t="s">
        <v>33</v>
      </c>
      <c r="C27" t="s">
        <v>187</v>
      </c>
    </row>
    <row r="28" spans="1:3" x14ac:dyDescent="0.25">
      <c r="A28">
        <v>343</v>
      </c>
      <c r="B28" t="s">
        <v>22</v>
      </c>
      <c r="C28" t="s">
        <v>188</v>
      </c>
    </row>
    <row r="29" spans="1:3" x14ac:dyDescent="0.25">
      <c r="A29">
        <v>372</v>
      </c>
      <c r="B29" t="s">
        <v>24</v>
      </c>
      <c r="C29" t="s">
        <v>189</v>
      </c>
    </row>
    <row r="30" spans="1:3" x14ac:dyDescent="0.25">
      <c r="A30">
        <v>412</v>
      </c>
      <c r="B30" t="s">
        <v>32</v>
      </c>
      <c r="C30" t="s">
        <v>190</v>
      </c>
    </row>
    <row r="31" spans="1:3" x14ac:dyDescent="0.25">
      <c r="A31">
        <v>422</v>
      </c>
      <c r="B31" t="s">
        <v>25</v>
      </c>
      <c r="C31" t="s">
        <v>191</v>
      </c>
    </row>
    <row r="32" spans="1:3" x14ac:dyDescent="0.25">
      <c r="A32">
        <v>423</v>
      </c>
      <c r="B32" t="s">
        <v>27</v>
      </c>
      <c r="C32" t="s">
        <v>192</v>
      </c>
    </row>
    <row r="33" spans="1:3" x14ac:dyDescent="0.25">
      <c r="A33">
        <v>451</v>
      </c>
      <c r="B33" t="s">
        <v>69</v>
      </c>
      <c r="C33" t="s">
        <v>193</v>
      </c>
    </row>
    <row r="34" spans="1:3" x14ac:dyDescent="0.25">
      <c r="A34">
        <v>452</v>
      </c>
      <c r="B34" t="s">
        <v>87</v>
      </c>
      <c r="C34" t="s">
        <v>194</v>
      </c>
    </row>
    <row r="35" spans="1:3" x14ac:dyDescent="0.25">
      <c r="A35">
        <v>511</v>
      </c>
      <c r="B35" t="s">
        <v>130</v>
      </c>
      <c r="C35" t="s">
        <v>143</v>
      </c>
    </row>
    <row r="36" spans="1:3" x14ac:dyDescent="0.25">
      <c r="A36">
        <v>711</v>
      </c>
      <c r="B36" t="s">
        <v>126</v>
      </c>
      <c r="C36" t="s">
        <v>195</v>
      </c>
    </row>
    <row r="37" spans="1:3" x14ac:dyDescent="0.25">
      <c r="A37">
        <v>811</v>
      </c>
      <c r="B37" t="s">
        <v>131</v>
      </c>
      <c r="C37" t="s">
        <v>140</v>
      </c>
    </row>
    <row r="38" spans="1:3" x14ac:dyDescent="0.25">
      <c r="A38">
        <v>921</v>
      </c>
      <c r="B38" t="s">
        <v>134</v>
      </c>
      <c r="C38" t="s">
        <v>196</v>
      </c>
    </row>
    <row r="39" spans="1:3" x14ac:dyDescent="0.25">
      <c r="A39">
        <v>3111</v>
      </c>
      <c r="B39" t="s">
        <v>7</v>
      </c>
      <c r="C39" t="s">
        <v>197</v>
      </c>
    </row>
    <row r="40" spans="1:3" x14ac:dyDescent="0.25">
      <c r="A40">
        <v>3113</v>
      </c>
      <c r="B40" t="s">
        <v>29</v>
      </c>
      <c r="C40" t="s">
        <v>198</v>
      </c>
    </row>
    <row r="41" spans="1:3" x14ac:dyDescent="0.25">
      <c r="A41">
        <v>3121</v>
      </c>
      <c r="B41" t="s">
        <v>9</v>
      </c>
      <c r="C41" t="s">
        <v>199</v>
      </c>
    </row>
    <row r="42" spans="1:3" x14ac:dyDescent="0.25">
      <c r="A42">
        <v>3132</v>
      </c>
      <c r="B42" t="s">
        <v>73</v>
      </c>
      <c r="C42" t="s">
        <v>200</v>
      </c>
    </row>
    <row r="43" spans="1:3" x14ac:dyDescent="0.25">
      <c r="A43">
        <v>3211</v>
      </c>
      <c r="B43" t="s">
        <v>42</v>
      </c>
      <c r="C43" t="s">
        <v>201</v>
      </c>
    </row>
    <row r="44" spans="1:3" x14ac:dyDescent="0.25">
      <c r="A44">
        <v>3212</v>
      </c>
      <c r="B44" t="s">
        <v>102</v>
      </c>
      <c r="C44" t="s">
        <v>202</v>
      </c>
    </row>
    <row r="45" spans="1:3" x14ac:dyDescent="0.25">
      <c r="A45">
        <v>3213</v>
      </c>
      <c r="B45" t="s">
        <v>43</v>
      </c>
      <c r="C45" t="s">
        <v>203</v>
      </c>
    </row>
    <row r="46" spans="1:3" x14ac:dyDescent="0.25">
      <c r="A46">
        <v>3214</v>
      </c>
      <c r="B46" t="s">
        <v>44</v>
      </c>
      <c r="C46" t="s">
        <v>204</v>
      </c>
    </row>
    <row r="47" spans="1:3" x14ac:dyDescent="0.25">
      <c r="A47">
        <v>3221</v>
      </c>
      <c r="B47" t="s">
        <v>103</v>
      </c>
      <c r="C47" t="s">
        <v>205</v>
      </c>
    </row>
    <row r="48" spans="1:3" x14ac:dyDescent="0.25">
      <c r="A48">
        <v>3222</v>
      </c>
      <c r="B48" t="s">
        <v>41</v>
      </c>
      <c r="C48" t="s">
        <v>206</v>
      </c>
    </row>
    <row r="49" spans="1:3" x14ac:dyDescent="0.25">
      <c r="A49">
        <v>3223</v>
      </c>
      <c r="B49" t="s">
        <v>45</v>
      </c>
      <c r="C49" t="s">
        <v>207</v>
      </c>
    </row>
    <row r="50" spans="1:3" x14ac:dyDescent="0.25">
      <c r="A50">
        <v>3224</v>
      </c>
      <c r="B50" t="s">
        <v>34</v>
      </c>
      <c r="C50" t="s">
        <v>208</v>
      </c>
    </row>
    <row r="51" spans="1:3" x14ac:dyDescent="0.25">
      <c r="A51">
        <v>3225</v>
      </c>
      <c r="B51" t="s">
        <v>46</v>
      </c>
      <c r="C51" t="s">
        <v>209</v>
      </c>
    </row>
    <row r="52" spans="1:3" x14ac:dyDescent="0.25">
      <c r="A52">
        <v>3227</v>
      </c>
      <c r="B52" t="s">
        <v>14</v>
      </c>
      <c r="C52" t="s">
        <v>210</v>
      </c>
    </row>
    <row r="53" spans="1:3" x14ac:dyDescent="0.25">
      <c r="A53">
        <v>3231</v>
      </c>
      <c r="B53" t="s">
        <v>47</v>
      </c>
      <c r="C53" t="s">
        <v>211</v>
      </c>
    </row>
    <row r="54" spans="1:3" x14ac:dyDescent="0.25">
      <c r="A54">
        <v>3232</v>
      </c>
      <c r="B54" t="s">
        <v>59</v>
      </c>
      <c r="C54" t="s">
        <v>212</v>
      </c>
    </row>
    <row r="55" spans="1:3" x14ac:dyDescent="0.25">
      <c r="A55">
        <v>3233</v>
      </c>
      <c r="B55" t="s">
        <v>48</v>
      </c>
      <c r="C55" t="s">
        <v>213</v>
      </c>
    </row>
    <row r="56" spans="1:3" x14ac:dyDescent="0.25">
      <c r="A56">
        <v>3234</v>
      </c>
      <c r="B56" t="s">
        <v>16</v>
      </c>
      <c r="C56" t="s">
        <v>214</v>
      </c>
    </row>
    <row r="57" spans="1:3" x14ac:dyDescent="0.25">
      <c r="A57">
        <v>3235</v>
      </c>
      <c r="B57" t="s">
        <v>49</v>
      </c>
      <c r="C57" t="s">
        <v>215</v>
      </c>
    </row>
    <row r="58" spans="1:3" x14ac:dyDescent="0.25">
      <c r="A58">
        <v>3236</v>
      </c>
      <c r="B58" t="s">
        <v>104</v>
      </c>
      <c r="C58" t="s">
        <v>216</v>
      </c>
    </row>
    <row r="59" spans="1:3" x14ac:dyDescent="0.25">
      <c r="A59">
        <v>3237</v>
      </c>
      <c r="B59" t="s">
        <v>50</v>
      </c>
      <c r="C59" t="s">
        <v>217</v>
      </c>
    </row>
    <row r="60" spans="1:3" x14ac:dyDescent="0.25">
      <c r="A60">
        <v>3238</v>
      </c>
      <c r="B60" t="s">
        <v>51</v>
      </c>
      <c r="C60" t="s">
        <v>218</v>
      </c>
    </row>
    <row r="61" spans="1:3" x14ac:dyDescent="0.25">
      <c r="A61">
        <v>3239</v>
      </c>
      <c r="B61" t="s">
        <v>52</v>
      </c>
      <c r="C61" t="s">
        <v>219</v>
      </c>
    </row>
    <row r="62" spans="1:3" x14ac:dyDescent="0.25">
      <c r="A62">
        <v>3241</v>
      </c>
      <c r="B62" t="s">
        <v>111</v>
      </c>
      <c r="C62" t="s">
        <v>220</v>
      </c>
    </row>
    <row r="63" spans="1:3" x14ac:dyDescent="0.25">
      <c r="A63">
        <v>3291</v>
      </c>
      <c r="B63" t="s">
        <v>105</v>
      </c>
      <c r="C63" t="s">
        <v>221</v>
      </c>
    </row>
    <row r="64" spans="1:3" x14ac:dyDescent="0.25">
      <c r="A64">
        <v>3292</v>
      </c>
      <c r="B64" t="s">
        <v>18</v>
      </c>
      <c r="C64" t="s">
        <v>222</v>
      </c>
    </row>
    <row r="65" spans="1:3" x14ac:dyDescent="0.25">
      <c r="A65">
        <v>3293</v>
      </c>
      <c r="B65" t="s">
        <v>19</v>
      </c>
      <c r="C65" t="s">
        <v>223</v>
      </c>
    </row>
    <row r="66" spans="1:3" x14ac:dyDescent="0.25">
      <c r="A66">
        <v>3294</v>
      </c>
      <c r="B66" t="s">
        <v>106</v>
      </c>
      <c r="C66" t="s">
        <v>224</v>
      </c>
    </row>
    <row r="67" spans="1:3" x14ac:dyDescent="0.25">
      <c r="A67">
        <v>3295</v>
      </c>
      <c r="B67" t="s">
        <v>53</v>
      </c>
      <c r="C67" t="s">
        <v>225</v>
      </c>
    </row>
    <row r="68" spans="1:3" x14ac:dyDescent="0.25">
      <c r="A68">
        <v>3299</v>
      </c>
      <c r="B68" t="s">
        <v>54</v>
      </c>
      <c r="C68" t="s">
        <v>226</v>
      </c>
    </row>
    <row r="69" spans="1:3" x14ac:dyDescent="0.25">
      <c r="A69">
        <v>3423</v>
      </c>
      <c r="B69" t="s">
        <v>65</v>
      </c>
      <c r="C69" t="s">
        <v>227</v>
      </c>
    </row>
    <row r="70" spans="1:3" x14ac:dyDescent="0.25">
      <c r="A70">
        <v>3431</v>
      </c>
      <c r="B70" t="s">
        <v>55</v>
      </c>
      <c r="C70" t="s">
        <v>228</v>
      </c>
    </row>
    <row r="71" spans="1:3" x14ac:dyDescent="0.25">
      <c r="A71">
        <v>3432</v>
      </c>
      <c r="B71" t="s">
        <v>107</v>
      </c>
      <c r="C71" t="s">
        <v>229</v>
      </c>
    </row>
    <row r="72" spans="1:3" x14ac:dyDescent="0.25">
      <c r="A72">
        <v>3721</v>
      </c>
      <c r="B72" t="s">
        <v>108</v>
      </c>
      <c r="C72" t="s">
        <v>230</v>
      </c>
    </row>
    <row r="73" spans="1:3" x14ac:dyDescent="0.25">
      <c r="A73">
        <v>4123</v>
      </c>
      <c r="B73" t="s">
        <v>61</v>
      </c>
      <c r="C73" t="s">
        <v>231</v>
      </c>
    </row>
    <row r="74" spans="1:3" x14ac:dyDescent="0.25">
      <c r="A74">
        <v>4221</v>
      </c>
      <c r="B74" t="s">
        <v>56</v>
      </c>
      <c r="C74" t="s">
        <v>232</v>
      </c>
    </row>
    <row r="75" spans="1:3" x14ac:dyDescent="0.25">
      <c r="A75">
        <v>4222</v>
      </c>
      <c r="B75" t="s">
        <v>57</v>
      </c>
      <c r="C75" t="s">
        <v>233</v>
      </c>
    </row>
    <row r="76" spans="1:3" x14ac:dyDescent="0.25">
      <c r="A76">
        <v>4223</v>
      </c>
      <c r="B76" t="s">
        <v>58</v>
      </c>
      <c r="C76" t="s">
        <v>234</v>
      </c>
    </row>
    <row r="77" spans="1:3" x14ac:dyDescent="0.25">
      <c r="A77">
        <v>4231</v>
      </c>
      <c r="B77" t="s">
        <v>66</v>
      </c>
      <c r="C77" t="s">
        <v>235</v>
      </c>
    </row>
    <row r="78" spans="1:3" x14ac:dyDescent="0.25">
      <c r="A78">
        <v>4511</v>
      </c>
      <c r="B78" t="s">
        <v>69</v>
      </c>
      <c r="C78" t="s">
        <v>236</v>
      </c>
    </row>
    <row r="79" spans="1:3" x14ac:dyDescent="0.25">
      <c r="A79">
        <v>4521</v>
      </c>
      <c r="B79" t="s">
        <v>87</v>
      </c>
      <c r="C79" t="s">
        <v>237</v>
      </c>
    </row>
    <row r="80" spans="1:3" x14ac:dyDescent="0.25">
      <c r="A80">
        <v>5111</v>
      </c>
      <c r="B80" t="s">
        <v>130</v>
      </c>
      <c r="C80" t="s">
        <v>238</v>
      </c>
    </row>
    <row r="81" spans="1:3" x14ac:dyDescent="0.25">
      <c r="A81">
        <v>7111</v>
      </c>
      <c r="B81" t="s">
        <v>126</v>
      </c>
      <c r="C81" t="s">
        <v>239</v>
      </c>
    </row>
    <row r="82" spans="1:3" x14ac:dyDescent="0.25">
      <c r="A82">
        <v>8111</v>
      </c>
      <c r="B82" t="s">
        <v>131</v>
      </c>
      <c r="C82" t="s">
        <v>240</v>
      </c>
    </row>
    <row r="83" spans="1:3" x14ac:dyDescent="0.25">
      <c r="A83">
        <v>9211</v>
      </c>
      <c r="B83" t="s">
        <v>132</v>
      </c>
      <c r="C83" t="s">
        <v>241</v>
      </c>
    </row>
    <row r="84" spans="1:3" x14ac:dyDescent="0.25">
      <c r="A84">
        <v>9212</v>
      </c>
      <c r="B84" t="s">
        <v>133</v>
      </c>
      <c r="C84" t="s">
        <v>242</v>
      </c>
    </row>
    <row r="85" spans="1:3" x14ac:dyDescent="0.25">
      <c r="A85">
        <v>98</v>
      </c>
      <c r="B85" s="344" t="s">
        <v>355</v>
      </c>
      <c r="C85" s="344" t="s">
        <v>355</v>
      </c>
    </row>
    <row r="86" spans="1:3" x14ac:dyDescent="0.25">
      <c r="A86">
        <v>988</v>
      </c>
      <c r="B86" s="344" t="s">
        <v>356</v>
      </c>
      <c r="C86" s="344" t="s">
        <v>356</v>
      </c>
    </row>
    <row r="87" spans="1:3" x14ac:dyDescent="0.25">
      <c r="A87">
        <v>9888</v>
      </c>
      <c r="B87" s="344" t="s">
        <v>357</v>
      </c>
      <c r="C87" s="344" t="s">
        <v>357</v>
      </c>
    </row>
    <row r="88" spans="1:3" x14ac:dyDescent="0.25">
      <c r="A88">
        <v>98888</v>
      </c>
      <c r="B88" s="344" t="s">
        <v>358</v>
      </c>
      <c r="C88" s="344" t="s">
        <v>358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61" sqref="A61:G124"/>
    </sheetView>
  </sheetViews>
  <sheetFormatPr defaultColWidth="8.85546875" defaultRowHeight="12" x14ac:dyDescent="0.2"/>
  <cols>
    <col min="1" max="1" width="60.7109375" style="63" customWidth="1"/>
    <col min="2" max="5" width="13.7109375" style="83" customWidth="1"/>
    <col min="6" max="6" width="13.85546875" style="83" bestFit="1" customWidth="1"/>
    <col min="7" max="7" width="16.42578125" style="83" bestFit="1" customWidth="1"/>
    <col min="8" max="8" width="13.7109375" style="63" customWidth="1"/>
    <col min="9" max="16384" width="8.85546875" style="63"/>
  </cols>
  <sheetData>
    <row r="1" spans="1:8" x14ac:dyDescent="0.2">
      <c r="A1" s="134" t="s">
        <v>350</v>
      </c>
      <c r="B1" s="134"/>
      <c r="C1" s="134"/>
      <c r="D1" s="134"/>
      <c r="E1" s="134"/>
      <c r="F1" s="138"/>
      <c r="G1" s="138"/>
      <c r="H1" s="80"/>
    </row>
    <row r="3" spans="1:8" x14ac:dyDescent="0.2">
      <c r="A3" s="134" t="s">
        <v>311</v>
      </c>
      <c r="B3" s="134"/>
      <c r="C3" s="134"/>
      <c r="D3" s="134"/>
      <c r="E3" s="134"/>
      <c r="F3" s="138"/>
      <c r="G3" s="138"/>
      <c r="H3" s="80"/>
    </row>
    <row r="4" spans="1:8" x14ac:dyDescent="0.2">
      <c r="A4" s="81"/>
      <c r="F4" s="81"/>
      <c r="G4" s="81"/>
      <c r="H4" s="76"/>
    </row>
    <row r="5" spans="1:8" x14ac:dyDescent="0.2">
      <c r="A5" s="134"/>
      <c r="B5" s="134"/>
      <c r="C5" s="134"/>
      <c r="D5" s="134"/>
      <c r="E5" s="134"/>
      <c r="F5" s="138"/>
      <c r="G5" s="138"/>
      <c r="H5" s="80"/>
    </row>
    <row r="6" spans="1:8" x14ac:dyDescent="0.2">
      <c r="A6" s="81"/>
      <c r="F6" s="208"/>
      <c r="G6" s="208"/>
      <c r="H6" s="78"/>
    </row>
    <row r="7" spans="1:8" ht="48" x14ac:dyDescent="0.2">
      <c r="A7" s="229" t="s">
        <v>317</v>
      </c>
      <c r="B7" s="228" t="s">
        <v>331</v>
      </c>
      <c r="C7" s="228" t="s">
        <v>354</v>
      </c>
      <c r="D7" s="228" t="s">
        <v>332</v>
      </c>
      <c r="E7" s="228" t="s">
        <v>333</v>
      </c>
      <c r="F7" s="228" t="s">
        <v>340</v>
      </c>
      <c r="G7" s="228" t="s">
        <v>341</v>
      </c>
    </row>
    <row r="8" spans="1:8" s="61" customFormat="1" x14ac:dyDescent="0.2">
      <c r="A8" s="230"/>
      <c r="B8" s="230" t="s">
        <v>334</v>
      </c>
      <c r="C8" s="230" t="s">
        <v>335</v>
      </c>
      <c r="D8" s="230" t="s">
        <v>336</v>
      </c>
      <c r="E8" s="230" t="s">
        <v>337</v>
      </c>
      <c r="F8" s="330" t="s">
        <v>342</v>
      </c>
      <c r="G8" s="330" t="s">
        <v>339</v>
      </c>
      <c r="H8" s="63"/>
    </row>
    <row r="9" spans="1:8" s="61" customFormat="1" hidden="1" x14ac:dyDescent="0.2">
      <c r="B9" s="82"/>
      <c r="C9" s="82"/>
      <c r="D9" s="82"/>
      <c r="E9" s="82"/>
      <c r="F9" s="82"/>
      <c r="G9" s="82"/>
      <c r="H9" s="63"/>
    </row>
    <row r="10" spans="1:8" s="61" customFormat="1" hidden="1" x14ac:dyDescent="0.2">
      <c r="B10" s="82"/>
      <c r="C10" s="82"/>
      <c r="D10" s="82"/>
      <c r="E10" s="82"/>
      <c r="F10" s="82"/>
      <c r="G10" s="82"/>
      <c r="H10" s="63"/>
    </row>
    <row r="11" spans="1:8" s="61" customFormat="1" hidden="1" x14ac:dyDescent="0.2">
      <c r="B11" s="82"/>
      <c r="C11" s="82"/>
      <c r="D11" s="82"/>
      <c r="E11" s="82"/>
      <c r="F11" s="82"/>
      <c r="G11" s="82"/>
      <c r="H11" s="63"/>
    </row>
    <row r="12" spans="1:8" s="77" customFormat="1" ht="52.9" hidden="1" customHeight="1" x14ac:dyDescent="0.2">
      <c r="A12" s="117" t="s">
        <v>167</v>
      </c>
      <c r="B12" s="87" t="s">
        <v>283</v>
      </c>
      <c r="C12" s="87" t="s">
        <v>288</v>
      </c>
      <c r="D12" s="87" t="s">
        <v>284</v>
      </c>
      <c r="E12" s="87" t="s">
        <v>285</v>
      </c>
      <c r="F12" s="87" t="s">
        <v>286</v>
      </c>
      <c r="G12" s="87" t="s">
        <v>287</v>
      </c>
      <c r="H12" s="63"/>
    </row>
    <row r="13" spans="1:8" x14ac:dyDescent="0.2">
      <c r="A13" s="346" t="s">
        <v>2</v>
      </c>
      <c r="B13" s="347">
        <v>5185100.6099999966</v>
      </c>
      <c r="C13" s="347">
        <v>14319137</v>
      </c>
      <c r="D13" s="347">
        <v>14319137</v>
      </c>
      <c r="E13" s="347">
        <v>5530286.709999999</v>
      </c>
      <c r="F13" s="347">
        <v>106.7</v>
      </c>
      <c r="G13" s="347">
        <v>38.621648148208926</v>
      </c>
    </row>
    <row r="14" spans="1:8" x14ac:dyDescent="0.2">
      <c r="A14" s="183" t="s">
        <v>120</v>
      </c>
      <c r="B14" s="216">
        <v>5185100.6099999966</v>
      </c>
      <c r="C14" s="216">
        <v>14319137</v>
      </c>
      <c r="D14" s="216">
        <v>14319137</v>
      </c>
      <c r="E14" s="216">
        <v>5530286.709999999</v>
      </c>
      <c r="F14" s="216">
        <v>106.7</v>
      </c>
      <c r="G14" s="216">
        <v>38.621648148208926</v>
      </c>
    </row>
    <row r="15" spans="1:8" x14ac:dyDescent="0.2">
      <c r="A15" s="348" t="s">
        <v>123</v>
      </c>
      <c r="B15" s="349">
        <v>271407.38</v>
      </c>
      <c r="C15" s="349">
        <v>918207</v>
      </c>
      <c r="D15" s="349">
        <v>918207</v>
      </c>
      <c r="E15" s="349">
        <v>357797.18</v>
      </c>
      <c r="F15" s="349">
        <v>131.80000000000001</v>
      </c>
      <c r="G15" s="349">
        <v>38.96694100567737</v>
      </c>
    </row>
    <row r="16" spans="1:8" x14ac:dyDescent="0.2">
      <c r="A16" s="350" t="s">
        <v>300</v>
      </c>
      <c r="B16" s="351">
        <v>271407.38</v>
      </c>
      <c r="C16" s="351">
        <v>918207</v>
      </c>
      <c r="D16" s="351">
        <v>918207</v>
      </c>
      <c r="E16" s="351">
        <v>357797.18</v>
      </c>
      <c r="F16" s="351">
        <v>131.80000000000001</v>
      </c>
      <c r="G16" s="351">
        <v>38.96694100567737</v>
      </c>
    </row>
    <row r="17" spans="1:7" x14ac:dyDescent="0.2">
      <c r="A17" s="306" t="s">
        <v>301</v>
      </c>
      <c r="B17" s="83">
        <v>271407.38</v>
      </c>
      <c r="C17" s="339">
        <v>918207</v>
      </c>
      <c r="D17" s="339">
        <v>918207</v>
      </c>
      <c r="E17" s="83">
        <v>357797.18</v>
      </c>
      <c r="F17" s="83">
        <v>131.80000000000001</v>
      </c>
      <c r="G17" s="339">
        <v>38.96694100567737</v>
      </c>
    </row>
    <row r="18" spans="1:7" x14ac:dyDescent="0.2">
      <c r="A18" s="348" t="s">
        <v>122</v>
      </c>
      <c r="B18" s="349">
        <v>489039.09000000008</v>
      </c>
      <c r="C18" s="349">
        <v>112251</v>
      </c>
      <c r="D18" s="349">
        <v>112251</v>
      </c>
      <c r="E18" s="349">
        <v>102361.1</v>
      </c>
      <c r="F18" s="349">
        <v>20.9</v>
      </c>
      <c r="G18" s="349">
        <v>91.189477153878357</v>
      </c>
    </row>
    <row r="19" spans="1:7" x14ac:dyDescent="0.2">
      <c r="A19" s="350" t="s">
        <v>298</v>
      </c>
      <c r="B19" s="351">
        <v>489039.09000000008</v>
      </c>
      <c r="C19" s="351">
        <v>112251</v>
      </c>
      <c r="D19" s="351">
        <v>112251</v>
      </c>
      <c r="E19" s="351">
        <v>102361.1</v>
      </c>
      <c r="F19" s="351">
        <v>20.9</v>
      </c>
      <c r="G19" s="351">
        <v>91.189477153878357</v>
      </c>
    </row>
    <row r="20" spans="1:7" x14ac:dyDescent="0.2">
      <c r="A20" s="306" t="s">
        <v>299</v>
      </c>
      <c r="B20" s="83">
        <v>489039.09000000008</v>
      </c>
      <c r="C20" s="339">
        <v>112251</v>
      </c>
      <c r="D20" s="339">
        <v>112251</v>
      </c>
      <c r="E20" s="83">
        <v>102361.1</v>
      </c>
      <c r="F20" s="83">
        <v>20.9</v>
      </c>
      <c r="G20" s="339">
        <v>91.189477153878357</v>
      </c>
    </row>
    <row r="21" spans="1:7" x14ac:dyDescent="0.2">
      <c r="A21" s="348" t="s">
        <v>121</v>
      </c>
      <c r="B21" s="349">
        <v>4424654.1399999978</v>
      </c>
      <c r="C21" s="349">
        <v>13288679</v>
      </c>
      <c r="D21" s="349">
        <v>13288679</v>
      </c>
      <c r="E21" s="349">
        <v>5070128.43</v>
      </c>
      <c r="F21" s="349">
        <v>114.6</v>
      </c>
      <c r="G21" s="349">
        <v>38.153742971743085</v>
      </c>
    </row>
    <row r="22" spans="1:7" ht="24" x14ac:dyDescent="0.2">
      <c r="A22" s="350" t="s">
        <v>295</v>
      </c>
      <c r="B22" s="351">
        <v>4424654.1399999978</v>
      </c>
      <c r="C22" s="351">
        <v>13288679</v>
      </c>
      <c r="D22" s="351">
        <v>13288679</v>
      </c>
      <c r="E22" s="351">
        <v>5070128.43</v>
      </c>
      <c r="F22" s="351">
        <v>114.6</v>
      </c>
      <c r="G22" s="351">
        <v>38.153742971743085</v>
      </c>
    </row>
    <row r="23" spans="1:7" ht="24" x14ac:dyDescent="0.2">
      <c r="A23" s="306" t="s">
        <v>296</v>
      </c>
      <c r="B23" s="83">
        <v>4357207.549999998</v>
      </c>
      <c r="C23" s="339">
        <v>10395910</v>
      </c>
      <c r="D23" s="339">
        <v>10395910</v>
      </c>
      <c r="E23" s="83">
        <v>4970511.8400000008</v>
      </c>
      <c r="F23" s="83">
        <v>114.1</v>
      </c>
      <c r="G23" s="339">
        <v>47.812186138587201</v>
      </c>
    </row>
    <row r="24" spans="1:7" ht="24" x14ac:dyDescent="0.2">
      <c r="A24" s="306" t="s">
        <v>297</v>
      </c>
      <c r="B24" s="83">
        <v>67446.59</v>
      </c>
      <c r="C24" s="339">
        <v>2892769</v>
      </c>
      <c r="D24" s="339">
        <v>2892769</v>
      </c>
      <c r="E24" s="83">
        <v>99616.59</v>
      </c>
      <c r="F24" s="83">
        <v>147.69999999999999</v>
      </c>
      <c r="G24" s="339">
        <v>3.4436413692209782</v>
      </c>
    </row>
    <row r="25" spans="1:7" x14ac:dyDescent="0.2">
      <c r="A25" s="85" t="s">
        <v>290</v>
      </c>
      <c r="B25" s="83">
        <v>5185100.6099999966</v>
      </c>
      <c r="C25" s="83">
        <v>14319137</v>
      </c>
      <c r="D25" s="83">
        <v>14319137</v>
      </c>
      <c r="E25" s="83">
        <v>5530286.709999999</v>
      </c>
      <c r="F25" s="83">
        <v>106.7</v>
      </c>
      <c r="G25" s="83">
        <v>38.621648148208926</v>
      </c>
    </row>
    <row r="26" spans="1:7" ht="15" x14ac:dyDescent="0.25">
      <c r="A26"/>
      <c r="B26" s="166"/>
      <c r="C26" s="166"/>
      <c r="D26" s="166"/>
      <c r="E26" s="166"/>
      <c r="F26" s="166"/>
      <c r="G26" s="166"/>
    </row>
    <row r="27" spans="1:7" ht="15" hidden="1" x14ac:dyDescent="0.25">
      <c r="A27"/>
      <c r="B27" s="166"/>
      <c r="C27" s="166"/>
      <c r="D27" s="166"/>
      <c r="E27" s="166"/>
      <c r="F27" s="166"/>
      <c r="G27" s="166"/>
    </row>
    <row r="28" spans="1:7" ht="15" hidden="1" x14ac:dyDescent="0.25">
      <c r="A28"/>
      <c r="B28" s="166"/>
      <c r="C28" s="166"/>
      <c r="D28" s="166"/>
      <c r="E28" s="166"/>
      <c r="F28" s="166"/>
      <c r="G28" s="166"/>
    </row>
    <row r="29" spans="1:7" ht="15" hidden="1" x14ac:dyDescent="0.25">
      <c r="A29"/>
      <c r="B29" s="166"/>
      <c r="C29" s="166"/>
      <c r="D29" s="166"/>
      <c r="E29" s="166"/>
      <c r="F29" s="166"/>
      <c r="G29" s="166"/>
    </row>
    <row r="30" spans="1:7" ht="15" hidden="1" x14ac:dyDescent="0.25">
      <c r="A30"/>
      <c r="B30" s="166"/>
      <c r="C30" s="166"/>
      <c r="D30" s="166"/>
      <c r="E30" s="166"/>
      <c r="F30" s="166"/>
      <c r="G30" s="166"/>
    </row>
    <row r="31" spans="1:7" ht="15" hidden="1" x14ac:dyDescent="0.25">
      <c r="A31"/>
      <c r="B31" s="166"/>
      <c r="C31" s="166"/>
      <c r="D31" s="166"/>
      <c r="E31" s="166"/>
      <c r="F31" s="166"/>
      <c r="G31" s="166"/>
    </row>
    <row r="32" spans="1:7" ht="15" hidden="1" x14ac:dyDescent="0.25">
      <c r="A32"/>
      <c r="B32" s="166"/>
      <c r="C32" s="166"/>
      <c r="D32" s="166"/>
      <c r="E32" s="166"/>
      <c r="F32" s="166"/>
      <c r="G32" s="166"/>
    </row>
    <row r="33" spans="1:7" ht="15" hidden="1" x14ac:dyDescent="0.25">
      <c r="A33"/>
      <c r="B33" s="166"/>
      <c r="C33" s="166"/>
      <c r="D33" s="166"/>
      <c r="E33" s="166"/>
      <c r="F33" s="166"/>
      <c r="G33" s="166"/>
    </row>
    <row r="34" spans="1:7" ht="15" hidden="1" x14ac:dyDescent="0.25">
      <c r="A34"/>
      <c r="B34" s="166"/>
      <c r="C34" s="166"/>
      <c r="D34" s="166"/>
      <c r="E34" s="166"/>
      <c r="F34" s="166"/>
      <c r="G34" s="166"/>
    </row>
    <row r="35" spans="1:7" ht="15" hidden="1" x14ac:dyDescent="0.25">
      <c r="A35"/>
      <c r="B35" s="166"/>
      <c r="C35" s="166"/>
      <c r="D35" s="166"/>
      <c r="E35" s="166"/>
      <c r="F35" s="166"/>
      <c r="G35" s="166"/>
    </row>
    <row r="36" spans="1:7" ht="15" hidden="1" x14ac:dyDescent="0.25">
      <c r="A36"/>
      <c r="B36" s="166"/>
      <c r="C36" s="166"/>
      <c r="D36" s="166"/>
      <c r="E36" s="166"/>
      <c r="F36" s="166"/>
      <c r="G36" s="166"/>
    </row>
    <row r="37" spans="1:7" ht="15" hidden="1" x14ac:dyDescent="0.25">
      <c r="A37"/>
      <c r="B37" s="166"/>
      <c r="C37" s="166"/>
      <c r="D37" s="166"/>
      <c r="E37" s="166"/>
      <c r="F37" s="166"/>
      <c r="G37" s="166"/>
    </row>
    <row r="38" spans="1:7" ht="15" hidden="1" x14ac:dyDescent="0.25">
      <c r="A38"/>
      <c r="B38" s="166"/>
      <c r="C38" s="166"/>
      <c r="D38" s="166"/>
      <c r="E38" s="166"/>
      <c r="F38" s="166"/>
      <c r="G38" s="166"/>
    </row>
    <row r="39" spans="1:7" ht="15" hidden="1" x14ac:dyDescent="0.25">
      <c r="A39"/>
      <c r="B39" s="166"/>
      <c r="C39" s="166"/>
      <c r="D39" s="166"/>
      <c r="E39" s="166"/>
      <c r="F39" s="166"/>
      <c r="G39" s="166"/>
    </row>
    <row r="40" spans="1:7" ht="15" hidden="1" x14ac:dyDescent="0.25">
      <c r="A40"/>
      <c r="B40" s="166"/>
      <c r="C40" s="166"/>
      <c r="D40" s="166"/>
      <c r="E40" s="166"/>
      <c r="F40" s="166"/>
      <c r="G40" s="166"/>
    </row>
    <row r="41" spans="1:7" ht="15" hidden="1" x14ac:dyDescent="0.25">
      <c r="A41"/>
      <c r="B41" s="166"/>
      <c r="C41" s="166"/>
      <c r="D41" s="166"/>
      <c r="E41" s="166"/>
      <c r="F41" s="166"/>
      <c r="G41" s="166"/>
    </row>
    <row r="42" spans="1:7" ht="15" hidden="1" x14ac:dyDescent="0.25">
      <c r="A42"/>
      <c r="B42" s="166"/>
      <c r="C42" s="166"/>
      <c r="D42" s="166"/>
      <c r="E42" s="166"/>
      <c r="F42" s="166"/>
      <c r="G42" s="166"/>
    </row>
    <row r="43" spans="1:7" ht="15" hidden="1" x14ac:dyDescent="0.25">
      <c r="A43"/>
      <c r="B43" s="166"/>
      <c r="C43" s="166"/>
      <c r="D43" s="166"/>
      <c r="E43" s="166"/>
      <c r="F43" s="166"/>
      <c r="G43" s="166"/>
    </row>
    <row r="44" spans="1:7" ht="15" hidden="1" x14ac:dyDescent="0.25">
      <c r="A44"/>
      <c r="B44" s="166"/>
      <c r="C44" s="166"/>
      <c r="D44" s="166"/>
      <c r="E44" s="166"/>
      <c r="F44" s="166"/>
      <c r="G44" s="166"/>
    </row>
    <row r="45" spans="1:7" ht="15" hidden="1" x14ac:dyDescent="0.25">
      <c r="A45"/>
      <c r="B45" s="166"/>
      <c r="C45" s="166"/>
      <c r="D45" s="166"/>
      <c r="E45" s="166"/>
      <c r="F45" s="166"/>
      <c r="G45" s="166"/>
    </row>
    <row r="46" spans="1:7" ht="15" hidden="1" x14ac:dyDescent="0.25">
      <c r="A46"/>
      <c r="B46" s="166"/>
      <c r="C46" s="166"/>
      <c r="D46" s="166"/>
      <c r="E46" s="166"/>
      <c r="F46" s="166"/>
      <c r="G46" s="166"/>
    </row>
    <row r="47" spans="1:7" ht="15" hidden="1" x14ac:dyDescent="0.25">
      <c r="A47"/>
      <c r="B47" s="166"/>
      <c r="C47" s="166"/>
      <c r="D47" s="166"/>
      <c r="E47" s="166"/>
      <c r="F47" s="166"/>
      <c r="G47" s="166"/>
    </row>
    <row r="48" spans="1:7" ht="15" hidden="1" x14ac:dyDescent="0.25">
      <c r="A48"/>
      <c r="B48" s="166"/>
      <c r="C48" s="166"/>
      <c r="D48" s="166"/>
      <c r="E48" s="166"/>
      <c r="F48" s="166"/>
      <c r="G48" s="166"/>
    </row>
    <row r="49" spans="1:7" ht="15" hidden="1" x14ac:dyDescent="0.25">
      <c r="A49"/>
      <c r="B49" s="166"/>
      <c r="C49" s="166"/>
      <c r="D49" s="166"/>
      <c r="E49" s="166"/>
      <c r="F49" s="166"/>
      <c r="G49" s="166"/>
    </row>
    <row r="50" spans="1:7" ht="15" hidden="1" x14ac:dyDescent="0.25">
      <c r="A50"/>
      <c r="B50" s="166"/>
      <c r="C50" s="166"/>
      <c r="D50" s="166"/>
      <c r="E50" s="166"/>
      <c r="F50" s="166"/>
      <c r="G50" s="166"/>
    </row>
    <row r="51" spans="1:7" ht="15" hidden="1" x14ac:dyDescent="0.25">
      <c r="A51"/>
      <c r="B51" s="166"/>
      <c r="C51" s="166"/>
      <c r="D51" s="166"/>
      <c r="E51" s="166"/>
      <c r="F51" s="166"/>
      <c r="G51" s="166"/>
    </row>
    <row r="52" spans="1:7" ht="15" hidden="1" x14ac:dyDescent="0.25">
      <c r="A52"/>
      <c r="B52" s="166"/>
      <c r="C52" s="166"/>
      <c r="D52" s="166"/>
      <c r="E52" s="166"/>
      <c r="F52" s="166"/>
      <c r="G52" s="166"/>
    </row>
    <row r="53" spans="1:7" ht="15" hidden="1" x14ac:dyDescent="0.25">
      <c r="A53"/>
      <c r="B53" s="166"/>
      <c r="C53" s="166"/>
      <c r="D53" s="166"/>
      <c r="E53" s="166"/>
      <c r="F53" s="166"/>
      <c r="G53" s="166"/>
    </row>
    <row r="54" spans="1:7" ht="15" hidden="1" x14ac:dyDescent="0.25">
      <c r="A54"/>
      <c r="B54" s="166"/>
      <c r="C54" s="166"/>
      <c r="D54" s="166"/>
      <c r="E54" s="166"/>
      <c r="F54" s="209"/>
      <c r="G54" s="209"/>
    </row>
    <row r="55" spans="1:7" ht="15" hidden="1" x14ac:dyDescent="0.25">
      <c r="A55"/>
      <c r="B55" s="166"/>
      <c r="C55" s="166"/>
      <c r="D55" s="166"/>
      <c r="E55" s="166"/>
      <c r="F55" s="209"/>
      <c r="G55" s="209"/>
    </row>
    <row r="56" spans="1:7" ht="15" hidden="1" x14ac:dyDescent="0.25">
      <c r="A56"/>
      <c r="B56" s="166"/>
      <c r="C56" s="166"/>
      <c r="D56" s="166"/>
      <c r="E56" s="166"/>
      <c r="F56" s="209"/>
      <c r="G56" s="209"/>
    </row>
    <row r="57" spans="1:7" ht="15" hidden="1" x14ac:dyDescent="0.25">
      <c r="A57"/>
      <c r="B57" s="166"/>
      <c r="C57" s="166"/>
      <c r="D57" s="166"/>
      <c r="E57" s="166"/>
      <c r="F57" s="209"/>
      <c r="G57" s="209"/>
    </row>
    <row r="58" spans="1:7" hidden="1" x14ac:dyDescent="0.2"/>
    <row r="59" spans="1:7" x14ac:dyDescent="0.2">
      <c r="A59" s="134"/>
      <c r="B59" s="134"/>
      <c r="C59" s="134"/>
      <c r="D59" s="134"/>
      <c r="E59" s="134"/>
      <c r="F59" s="138"/>
      <c r="G59" s="138"/>
    </row>
    <row r="61" spans="1:7" ht="48" x14ac:dyDescent="0.2">
      <c r="A61" s="229" t="s">
        <v>317</v>
      </c>
      <c r="B61" s="228" t="s">
        <v>331</v>
      </c>
      <c r="C61" s="228" t="s">
        <v>354</v>
      </c>
      <c r="D61" s="228" t="s">
        <v>332</v>
      </c>
      <c r="E61" s="228" t="s">
        <v>333</v>
      </c>
      <c r="F61" s="228" t="s">
        <v>340</v>
      </c>
      <c r="G61" s="228" t="s">
        <v>341</v>
      </c>
    </row>
    <row r="62" spans="1:7" x14ac:dyDescent="0.2">
      <c r="A62" s="230"/>
      <c r="B62" s="230" t="s">
        <v>334</v>
      </c>
      <c r="C62" s="230" t="s">
        <v>335</v>
      </c>
      <c r="D62" s="230" t="s">
        <v>336</v>
      </c>
      <c r="E62" s="230" t="s">
        <v>337</v>
      </c>
      <c r="F62" s="330" t="s">
        <v>342</v>
      </c>
      <c r="G62" s="330" t="s">
        <v>339</v>
      </c>
    </row>
    <row r="63" spans="1:7" ht="60" hidden="1" x14ac:dyDescent="0.2">
      <c r="A63" s="84" t="s">
        <v>167</v>
      </c>
      <c r="B63" s="87" t="s">
        <v>283</v>
      </c>
      <c r="C63" s="87" t="s">
        <v>288</v>
      </c>
      <c r="D63" s="87" t="s">
        <v>284</v>
      </c>
      <c r="E63" s="87" t="s">
        <v>285</v>
      </c>
      <c r="F63" s="87" t="s">
        <v>286</v>
      </c>
      <c r="G63" s="87" t="s">
        <v>287</v>
      </c>
    </row>
    <row r="64" spans="1:7" x14ac:dyDescent="0.2">
      <c r="A64" s="85" t="s">
        <v>2</v>
      </c>
      <c r="B64" s="83">
        <v>5285322.0899999971</v>
      </c>
      <c r="C64" s="83">
        <v>14415988</v>
      </c>
      <c r="D64" s="83">
        <v>14415988</v>
      </c>
      <c r="E64" s="83">
        <v>5432570.9100000001</v>
      </c>
      <c r="F64" s="83">
        <v>102.8</v>
      </c>
      <c r="G64" s="83">
        <v>37.68434678219765</v>
      </c>
    </row>
    <row r="65" spans="1:8" x14ac:dyDescent="0.2">
      <c r="A65" s="183" t="s">
        <v>135</v>
      </c>
      <c r="B65" s="83">
        <v>4946468.1199999973</v>
      </c>
      <c r="C65" s="83">
        <v>10580265</v>
      </c>
      <c r="D65" s="83">
        <v>10580265</v>
      </c>
      <c r="E65" s="83">
        <v>4975157.1400000006</v>
      </c>
      <c r="F65" s="83">
        <v>100.6</v>
      </c>
      <c r="G65" s="83">
        <v>47.022991768164601</v>
      </c>
    </row>
    <row r="66" spans="1:8" x14ac:dyDescent="0.2">
      <c r="A66" s="352" t="s">
        <v>172</v>
      </c>
      <c r="B66" s="83">
        <v>3898939.32</v>
      </c>
      <c r="C66" s="83">
        <v>8519079</v>
      </c>
      <c r="D66" s="83">
        <v>8519079</v>
      </c>
      <c r="E66" s="83">
        <v>4143432.3</v>
      </c>
      <c r="F66" s="83">
        <v>106.3</v>
      </c>
      <c r="G66" s="83">
        <v>48.6370921081962</v>
      </c>
    </row>
    <row r="67" spans="1:8" x14ac:dyDescent="0.2">
      <c r="A67" s="350" t="s">
        <v>180</v>
      </c>
      <c r="B67" s="351">
        <v>3261741.82</v>
      </c>
      <c r="C67" s="351">
        <v>7140488</v>
      </c>
      <c r="D67" s="351">
        <v>7140488</v>
      </c>
      <c r="E67" s="351">
        <v>3445335.25</v>
      </c>
      <c r="F67" s="351">
        <v>105.6</v>
      </c>
      <c r="G67" s="351">
        <v>48.250697291277575</v>
      </c>
    </row>
    <row r="68" spans="1:8" x14ac:dyDescent="0.2">
      <c r="A68" s="306" t="s">
        <v>197</v>
      </c>
      <c r="B68" s="83">
        <v>3251893.38</v>
      </c>
      <c r="C68" s="83">
        <v>7113943</v>
      </c>
      <c r="D68" s="83">
        <v>7113943</v>
      </c>
      <c r="E68" s="83">
        <v>3432433.36</v>
      </c>
      <c r="F68" s="83">
        <v>105.6</v>
      </c>
      <c r="G68" s="83">
        <v>48.249379563485398</v>
      </c>
    </row>
    <row r="69" spans="1:8" x14ac:dyDescent="0.2">
      <c r="A69" s="306" t="s">
        <v>198</v>
      </c>
      <c r="B69" s="83">
        <v>9848.44</v>
      </c>
      <c r="C69" s="83">
        <v>26545</v>
      </c>
      <c r="D69" s="83">
        <v>26545</v>
      </c>
      <c r="E69" s="83">
        <v>12901.89</v>
      </c>
      <c r="F69" s="83">
        <v>131</v>
      </c>
      <c r="G69" s="83">
        <v>48.603842531550193</v>
      </c>
    </row>
    <row r="70" spans="1:8" ht="15" x14ac:dyDescent="0.25">
      <c r="A70" s="350" t="s">
        <v>181</v>
      </c>
      <c r="B70" s="351">
        <v>110544.58</v>
      </c>
      <c r="C70" s="351">
        <v>200411</v>
      </c>
      <c r="D70" s="351">
        <v>200411</v>
      </c>
      <c r="E70" s="351">
        <v>137411.94</v>
      </c>
      <c r="F70" s="351">
        <v>124.3</v>
      </c>
      <c r="G70" s="351">
        <v>68.565068783649593</v>
      </c>
      <c r="H70"/>
    </row>
    <row r="71" spans="1:8" x14ac:dyDescent="0.2">
      <c r="A71" s="306" t="s">
        <v>199</v>
      </c>
      <c r="B71" s="83">
        <v>110544.58</v>
      </c>
      <c r="C71" s="83">
        <v>200411</v>
      </c>
      <c r="D71" s="83">
        <v>200411</v>
      </c>
      <c r="E71" s="83">
        <v>137411.94</v>
      </c>
      <c r="F71" s="83">
        <v>124.3</v>
      </c>
      <c r="G71" s="83">
        <v>68.565068783649593</v>
      </c>
    </row>
    <row r="72" spans="1:8" x14ac:dyDescent="0.2">
      <c r="A72" s="350" t="s">
        <v>182</v>
      </c>
      <c r="B72" s="351">
        <v>526652.92000000004</v>
      </c>
      <c r="C72" s="351">
        <v>1178180</v>
      </c>
      <c r="D72" s="351">
        <v>1178180</v>
      </c>
      <c r="E72" s="351">
        <v>560685.11</v>
      </c>
      <c r="F72" s="351">
        <v>106.5</v>
      </c>
      <c r="G72" s="351">
        <v>47.589087405999081</v>
      </c>
    </row>
    <row r="73" spans="1:8" x14ac:dyDescent="0.2">
      <c r="A73" s="306" t="s">
        <v>200</v>
      </c>
      <c r="B73" s="83">
        <v>526652.92000000004</v>
      </c>
      <c r="C73" s="83">
        <v>1178180</v>
      </c>
      <c r="D73" s="83">
        <v>1178180</v>
      </c>
      <c r="E73" s="83">
        <v>560685.11</v>
      </c>
      <c r="F73" s="83">
        <v>106.5</v>
      </c>
      <c r="G73" s="83">
        <v>47.589087405999081</v>
      </c>
    </row>
    <row r="74" spans="1:8" x14ac:dyDescent="0.2">
      <c r="A74" s="352" t="s">
        <v>136</v>
      </c>
      <c r="B74" s="83">
        <v>1046667.73</v>
      </c>
      <c r="C74" s="83">
        <v>2036156</v>
      </c>
      <c r="D74" s="83">
        <v>2036156</v>
      </c>
      <c r="E74" s="83">
        <v>825821.35999999987</v>
      </c>
      <c r="F74" s="83">
        <v>78.900000000000006</v>
      </c>
      <c r="G74" s="83">
        <v>40.557862953526147</v>
      </c>
    </row>
    <row r="75" spans="1:8" x14ac:dyDescent="0.2">
      <c r="A75" s="350" t="s">
        <v>183</v>
      </c>
      <c r="B75" s="351">
        <v>177742.40000000002</v>
      </c>
      <c r="C75" s="351">
        <v>517288</v>
      </c>
      <c r="D75" s="351">
        <v>517288</v>
      </c>
      <c r="E75" s="351">
        <v>148467.44999999998</v>
      </c>
      <c r="F75" s="351">
        <v>83.5</v>
      </c>
      <c r="G75" s="351">
        <v>28.701120072377474</v>
      </c>
    </row>
    <row r="76" spans="1:8" ht="15" x14ac:dyDescent="0.25">
      <c r="A76" s="306" t="s">
        <v>243</v>
      </c>
      <c r="B76" s="83">
        <v>87499.66</v>
      </c>
      <c r="C76" s="83">
        <v>246534</v>
      </c>
      <c r="D76" s="83">
        <v>246534</v>
      </c>
      <c r="E76" s="83">
        <v>44529.65</v>
      </c>
      <c r="F76" s="83">
        <v>50.9</v>
      </c>
      <c r="G76" s="83">
        <v>18.062275385950823</v>
      </c>
      <c r="H76"/>
    </row>
    <row r="77" spans="1:8" x14ac:dyDescent="0.2">
      <c r="A77" s="306" t="s">
        <v>202</v>
      </c>
      <c r="B77" s="83">
        <v>86461.48</v>
      </c>
      <c r="C77" s="83">
        <v>217665</v>
      </c>
      <c r="D77" s="83">
        <v>217665</v>
      </c>
      <c r="E77" s="83">
        <v>92943.75</v>
      </c>
      <c r="F77" s="83">
        <v>107.5</v>
      </c>
      <c r="G77" s="83">
        <v>42.700365240162633</v>
      </c>
    </row>
    <row r="78" spans="1:8" ht="15" x14ac:dyDescent="0.25">
      <c r="A78" s="306" t="s">
        <v>244</v>
      </c>
      <c r="B78" s="83">
        <v>3781.26</v>
      </c>
      <c r="C78" s="83">
        <v>53089</v>
      </c>
      <c r="D78" s="83">
        <v>53089</v>
      </c>
      <c r="E78" s="83">
        <v>10994.05</v>
      </c>
      <c r="F78" s="83">
        <v>290.8</v>
      </c>
      <c r="G78" s="83">
        <v>20.708715553127767</v>
      </c>
      <c r="H78"/>
    </row>
    <row r="79" spans="1:8" ht="15" x14ac:dyDescent="0.25">
      <c r="A79" s="350" t="s">
        <v>184</v>
      </c>
      <c r="B79" s="351">
        <v>119953.32</v>
      </c>
      <c r="C79" s="351">
        <v>297640</v>
      </c>
      <c r="D79" s="351">
        <v>297640</v>
      </c>
      <c r="E79" s="351">
        <v>132322.38999999998</v>
      </c>
      <c r="F79" s="351">
        <v>110.3</v>
      </c>
      <c r="G79" s="351">
        <v>44.457193253594937</v>
      </c>
      <c r="H79"/>
    </row>
    <row r="80" spans="1:8" x14ac:dyDescent="0.2">
      <c r="A80" s="306" t="s">
        <v>245</v>
      </c>
      <c r="B80" s="83">
        <v>18644.79</v>
      </c>
      <c r="C80" s="83">
        <v>63707</v>
      </c>
      <c r="D80" s="83">
        <v>63707</v>
      </c>
      <c r="E80" s="83">
        <v>41335.9</v>
      </c>
      <c r="F80" s="83">
        <v>221.7</v>
      </c>
      <c r="G80" s="83">
        <v>64.884392609917285</v>
      </c>
    </row>
    <row r="81" spans="1:8" ht="15" x14ac:dyDescent="0.25">
      <c r="A81" s="306" t="s">
        <v>246</v>
      </c>
      <c r="B81" s="83">
        <v>95175.25</v>
      </c>
      <c r="C81" s="83">
        <v>213020</v>
      </c>
      <c r="D81" s="83">
        <v>213020</v>
      </c>
      <c r="E81" s="83">
        <v>84421.01</v>
      </c>
      <c r="F81" s="83">
        <v>88.7</v>
      </c>
      <c r="G81" s="83">
        <v>39.630555816355269</v>
      </c>
      <c r="H81"/>
    </row>
    <row r="82" spans="1:8" ht="15" x14ac:dyDescent="0.25">
      <c r="A82" s="306" t="s">
        <v>208</v>
      </c>
      <c r="B82" s="83">
        <v>426.68</v>
      </c>
      <c r="C82" s="83">
        <v>2654</v>
      </c>
      <c r="D82" s="83">
        <v>2654</v>
      </c>
      <c r="E82" s="83">
        <v>168.25</v>
      </c>
      <c r="F82" s="83">
        <v>39.4</v>
      </c>
      <c r="G82" s="83">
        <v>6.3394875659382066</v>
      </c>
      <c r="H82"/>
    </row>
    <row r="83" spans="1:8" ht="15" x14ac:dyDescent="0.25">
      <c r="A83" s="306" t="s">
        <v>247</v>
      </c>
      <c r="B83" s="83">
        <v>4644.82</v>
      </c>
      <c r="C83" s="83">
        <v>14608</v>
      </c>
      <c r="D83" s="83">
        <v>14608</v>
      </c>
      <c r="E83" s="83">
        <v>5397.23</v>
      </c>
      <c r="F83" s="83">
        <v>116.2</v>
      </c>
      <c r="G83" s="83">
        <v>36.947083789704266</v>
      </c>
      <c r="H83"/>
    </row>
    <row r="84" spans="1:8" x14ac:dyDescent="0.2">
      <c r="A84" s="306" t="s">
        <v>210</v>
      </c>
      <c r="B84" s="83">
        <v>1061.78</v>
      </c>
      <c r="C84" s="83">
        <v>3651</v>
      </c>
      <c r="D84" s="83">
        <v>3651</v>
      </c>
      <c r="E84" s="83">
        <v>1000</v>
      </c>
      <c r="F84" s="83">
        <v>94.2</v>
      </c>
      <c r="G84" s="83">
        <v>27.389756231169542</v>
      </c>
    </row>
    <row r="85" spans="1:8" ht="15" x14ac:dyDescent="0.25">
      <c r="A85" s="350" t="s">
        <v>137</v>
      </c>
      <c r="B85" s="351">
        <v>633742.31999999995</v>
      </c>
      <c r="C85" s="351">
        <v>1135508</v>
      </c>
      <c r="D85" s="351">
        <v>1135508</v>
      </c>
      <c r="E85" s="351">
        <v>507219.4</v>
      </c>
      <c r="F85" s="351">
        <v>80</v>
      </c>
      <c r="G85" s="351">
        <v>44.668941125910166</v>
      </c>
      <c r="H85"/>
    </row>
    <row r="86" spans="1:8" x14ac:dyDescent="0.2">
      <c r="A86" s="306" t="s">
        <v>248</v>
      </c>
      <c r="B86" s="83">
        <v>33505.9</v>
      </c>
      <c r="C86" s="83">
        <v>106106</v>
      </c>
      <c r="D86" s="83">
        <v>106106</v>
      </c>
      <c r="E86" s="83">
        <v>36028.300000000003</v>
      </c>
      <c r="F86" s="83">
        <v>107.5</v>
      </c>
      <c r="G86" s="83">
        <v>33.955007256894056</v>
      </c>
    </row>
    <row r="87" spans="1:8" x14ac:dyDescent="0.2">
      <c r="A87" s="306" t="s">
        <v>165</v>
      </c>
      <c r="B87" s="83">
        <v>17305.47</v>
      </c>
      <c r="C87" s="83">
        <v>187524</v>
      </c>
      <c r="D87" s="83">
        <v>187524</v>
      </c>
      <c r="E87" s="83">
        <v>60761.150000000009</v>
      </c>
      <c r="F87" s="83">
        <v>351.1</v>
      </c>
      <c r="G87" s="83">
        <v>32.401799236364411</v>
      </c>
    </row>
    <row r="88" spans="1:8" ht="15" x14ac:dyDescent="0.25">
      <c r="A88" s="306" t="s">
        <v>213</v>
      </c>
      <c r="B88" s="83">
        <v>5011.8</v>
      </c>
      <c r="C88" s="83">
        <v>7964</v>
      </c>
      <c r="D88" s="83">
        <v>7964</v>
      </c>
      <c r="E88" s="83">
        <v>4190.82</v>
      </c>
      <c r="F88" s="83">
        <v>83.6</v>
      </c>
      <c r="G88" s="83">
        <v>52.622049221496738</v>
      </c>
      <c r="H88"/>
    </row>
    <row r="89" spans="1:8" x14ac:dyDescent="0.2">
      <c r="A89" s="306" t="s">
        <v>214</v>
      </c>
      <c r="B89" s="83">
        <v>20938.439999999999</v>
      </c>
      <c r="C89" s="83">
        <v>53089</v>
      </c>
      <c r="D89" s="83">
        <v>53089</v>
      </c>
      <c r="E89" s="83">
        <v>24598.53</v>
      </c>
      <c r="F89" s="83">
        <v>117.5</v>
      </c>
      <c r="G89" s="83">
        <v>46.334513741076307</v>
      </c>
    </row>
    <row r="90" spans="1:8" ht="15" x14ac:dyDescent="0.25">
      <c r="A90" s="306" t="s">
        <v>151</v>
      </c>
      <c r="B90" s="83">
        <v>17497.43</v>
      </c>
      <c r="C90" s="83">
        <v>289911</v>
      </c>
      <c r="D90" s="83">
        <v>289911</v>
      </c>
      <c r="E90" s="83">
        <v>119554.88</v>
      </c>
      <c r="F90" s="83">
        <v>683.3</v>
      </c>
      <c r="G90" s="83">
        <v>41.238476635933097</v>
      </c>
      <c r="H90"/>
    </row>
    <row r="91" spans="1:8" ht="15" x14ac:dyDescent="0.25">
      <c r="A91" s="306" t="s">
        <v>216</v>
      </c>
      <c r="B91" s="83">
        <v>3095.1</v>
      </c>
      <c r="C91" s="83">
        <v>26651</v>
      </c>
      <c r="D91" s="83">
        <v>26651</v>
      </c>
      <c r="H91"/>
    </row>
    <row r="92" spans="1:8" ht="15" x14ac:dyDescent="0.25">
      <c r="A92" s="306" t="s">
        <v>249</v>
      </c>
      <c r="B92" s="83">
        <v>428976.31</v>
      </c>
      <c r="C92" s="83">
        <v>66289</v>
      </c>
      <c r="D92" s="83">
        <v>66289</v>
      </c>
      <c r="E92" s="83">
        <v>24090.78</v>
      </c>
      <c r="F92" s="83">
        <v>5.6</v>
      </c>
      <c r="G92" s="83">
        <v>36.342047700221755</v>
      </c>
      <c r="H92"/>
    </row>
    <row r="93" spans="1:8" ht="15" x14ac:dyDescent="0.25">
      <c r="A93" s="306" t="s">
        <v>166</v>
      </c>
      <c r="B93" s="83">
        <v>30966.76</v>
      </c>
      <c r="C93" s="83">
        <v>237334</v>
      </c>
      <c r="D93" s="83">
        <v>237334</v>
      </c>
      <c r="E93" s="83">
        <v>142372.22</v>
      </c>
      <c r="F93" s="83">
        <v>459.8</v>
      </c>
      <c r="G93" s="83">
        <v>59.988126437847086</v>
      </c>
      <c r="H93"/>
    </row>
    <row r="94" spans="1:8" ht="15" x14ac:dyDescent="0.25">
      <c r="A94" s="306" t="s">
        <v>250</v>
      </c>
      <c r="B94" s="83">
        <v>76445.11</v>
      </c>
      <c r="C94" s="83">
        <v>160640</v>
      </c>
      <c r="D94" s="83">
        <v>160640</v>
      </c>
      <c r="E94" s="83">
        <v>95622.720000000001</v>
      </c>
      <c r="F94" s="83">
        <v>125.1</v>
      </c>
      <c r="G94" s="83">
        <v>59.526095617529883</v>
      </c>
      <c r="H94"/>
    </row>
    <row r="95" spans="1:8" ht="15" x14ac:dyDescent="0.25">
      <c r="A95" s="350" t="s">
        <v>185</v>
      </c>
      <c r="B95" s="351">
        <v>88234.12</v>
      </c>
      <c r="C95" s="351"/>
      <c r="D95" s="351"/>
      <c r="E95" s="351"/>
      <c r="F95" s="351"/>
      <c r="G95" s="351"/>
      <c r="H95"/>
    </row>
    <row r="96" spans="1:8" ht="15" x14ac:dyDescent="0.25">
      <c r="A96" s="306" t="s">
        <v>220</v>
      </c>
      <c r="B96" s="83">
        <v>88234.12</v>
      </c>
      <c r="H96"/>
    </row>
    <row r="97" spans="1:8" ht="15" x14ac:dyDescent="0.25">
      <c r="A97" s="350" t="s">
        <v>186</v>
      </c>
      <c r="B97" s="351">
        <v>26995.570000000007</v>
      </c>
      <c r="C97" s="351">
        <v>85720</v>
      </c>
      <c r="D97" s="351">
        <v>85720</v>
      </c>
      <c r="E97" s="351">
        <v>37812.119999999995</v>
      </c>
      <c r="F97" s="351">
        <v>140.1</v>
      </c>
      <c r="G97" s="351">
        <v>44.111199253383106</v>
      </c>
      <c r="H97"/>
    </row>
    <row r="98" spans="1:8" ht="24.75" x14ac:dyDescent="0.25">
      <c r="A98" s="306" t="s">
        <v>221</v>
      </c>
      <c r="B98" s="83">
        <v>6054.77</v>
      </c>
      <c r="C98" s="83">
        <v>19908</v>
      </c>
      <c r="D98" s="83">
        <v>19908</v>
      </c>
      <c r="E98" s="83">
        <v>8696.44</v>
      </c>
      <c r="F98" s="83">
        <v>143.6</v>
      </c>
      <c r="G98" s="83">
        <v>43.683142455294352</v>
      </c>
      <c r="H98"/>
    </row>
    <row r="99" spans="1:8" ht="15" x14ac:dyDescent="0.25">
      <c r="A99" s="306" t="s">
        <v>222</v>
      </c>
      <c r="B99" s="83">
        <v>1204.21</v>
      </c>
      <c r="C99" s="83">
        <v>10618</v>
      </c>
      <c r="D99" s="83">
        <v>10618</v>
      </c>
      <c r="E99" s="83">
        <v>563.14</v>
      </c>
      <c r="F99" s="83">
        <v>46.8</v>
      </c>
      <c r="G99" s="83">
        <v>5.303635336221511</v>
      </c>
      <c r="H99"/>
    </row>
    <row r="100" spans="1:8" ht="15" x14ac:dyDescent="0.25">
      <c r="A100" s="306" t="s">
        <v>223</v>
      </c>
      <c r="B100" s="83">
        <v>10443.280000000001</v>
      </c>
      <c r="C100" s="83">
        <v>32200</v>
      </c>
      <c r="D100" s="83">
        <v>32200</v>
      </c>
      <c r="E100" s="83">
        <v>13431.73</v>
      </c>
      <c r="F100" s="83">
        <v>128.6</v>
      </c>
      <c r="G100" s="83">
        <v>41.713447204968944</v>
      </c>
      <c r="H100"/>
    </row>
    <row r="101" spans="1:8" ht="15" x14ac:dyDescent="0.25">
      <c r="A101" s="306" t="s">
        <v>224</v>
      </c>
      <c r="B101" s="83">
        <v>2338.88</v>
      </c>
      <c r="C101" s="83">
        <v>2655</v>
      </c>
      <c r="D101" s="83">
        <v>2655</v>
      </c>
      <c r="E101" s="83">
        <v>2515.96</v>
      </c>
      <c r="F101" s="83">
        <v>107.6</v>
      </c>
      <c r="G101" s="83">
        <v>94.763088512241055</v>
      </c>
      <c r="H101"/>
    </row>
    <row r="102" spans="1:8" ht="15" x14ac:dyDescent="0.25">
      <c r="A102" s="306" t="s">
        <v>251</v>
      </c>
      <c r="B102" s="83">
        <v>3469.38</v>
      </c>
      <c r="C102" s="83">
        <v>12376</v>
      </c>
      <c r="D102" s="83">
        <v>12376</v>
      </c>
      <c r="E102" s="83">
        <v>5405.6</v>
      </c>
      <c r="F102" s="83">
        <v>155.80000000000001</v>
      </c>
      <c r="G102" s="83">
        <v>43.678086619263091</v>
      </c>
      <c r="H102"/>
    </row>
    <row r="103" spans="1:8" ht="15" x14ac:dyDescent="0.25">
      <c r="A103" s="306" t="s">
        <v>252</v>
      </c>
      <c r="B103" s="83">
        <v>3485.05</v>
      </c>
      <c r="C103" s="83">
        <v>7963</v>
      </c>
      <c r="D103" s="83">
        <v>7963</v>
      </c>
      <c r="E103" s="83">
        <v>7199.25</v>
      </c>
      <c r="F103" s="83">
        <v>206.6</v>
      </c>
      <c r="G103" s="83">
        <v>90.408765540625396</v>
      </c>
      <c r="H103"/>
    </row>
    <row r="104" spans="1:8" ht="15" x14ac:dyDescent="0.25">
      <c r="A104" s="352" t="s">
        <v>173</v>
      </c>
      <c r="B104" s="83">
        <v>462.9</v>
      </c>
      <c r="C104" s="83">
        <v>14412</v>
      </c>
      <c r="D104" s="83">
        <v>14412</v>
      </c>
      <c r="E104" s="83">
        <v>5903.48</v>
      </c>
      <c r="F104" s="83">
        <v>1275.3</v>
      </c>
      <c r="G104" s="83">
        <v>40.962253677490978</v>
      </c>
      <c r="H104"/>
    </row>
    <row r="105" spans="1:8" ht="15" x14ac:dyDescent="0.25">
      <c r="A105" s="350" t="s">
        <v>187</v>
      </c>
      <c r="B105" s="351">
        <v>462.9</v>
      </c>
      <c r="C105" s="351">
        <v>14412</v>
      </c>
      <c r="D105" s="351">
        <v>14412</v>
      </c>
      <c r="E105" s="351">
        <v>5903.48</v>
      </c>
      <c r="F105" s="351">
        <v>1275.3</v>
      </c>
      <c r="G105" s="351">
        <v>40.962253677490978</v>
      </c>
      <c r="H105"/>
    </row>
    <row r="106" spans="1:8" ht="24.75" x14ac:dyDescent="0.25">
      <c r="A106" s="306" t="s">
        <v>256</v>
      </c>
      <c r="B106" s="83">
        <v>462.9</v>
      </c>
      <c r="C106" s="83">
        <v>14412</v>
      </c>
      <c r="D106" s="83">
        <v>14412</v>
      </c>
      <c r="E106" s="83">
        <v>5903.48</v>
      </c>
      <c r="F106" s="83">
        <v>1275.3</v>
      </c>
      <c r="G106" s="83">
        <v>40.962253677490978</v>
      </c>
      <c r="H106"/>
    </row>
    <row r="107" spans="1:8" ht="15" x14ac:dyDescent="0.25">
      <c r="A107" s="352" t="s">
        <v>174</v>
      </c>
      <c r="B107" s="83">
        <v>398.17</v>
      </c>
      <c r="C107" s="83">
        <v>10618</v>
      </c>
      <c r="D107" s="83">
        <v>10618</v>
      </c>
      <c r="H107"/>
    </row>
    <row r="108" spans="1:8" ht="15" x14ac:dyDescent="0.25">
      <c r="A108" s="350" t="s">
        <v>189</v>
      </c>
      <c r="B108" s="351">
        <v>398.17</v>
      </c>
      <c r="C108" s="351">
        <v>10618</v>
      </c>
      <c r="D108" s="351">
        <v>10618</v>
      </c>
      <c r="E108" s="351"/>
      <c r="F108" s="351"/>
      <c r="G108" s="351"/>
      <c r="H108"/>
    </row>
    <row r="109" spans="1:8" ht="15" x14ac:dyDescent="0.25">
      <c r="A109" s="306" t="s">
        <v>230</v>
      </c>
      <c r="B109" s="83">
        <v>398.17</v>
      </c>
      <c r="C109" s="83">
        <v>10618</v>
      </c>
      <c r="D109" s="83">
        <v>10618</v>
      </c>
      <c r="H109"/>
    </row>
    <row r="110" spans="1:8" ht="15" x14ac:dyDescent="0.25">
      <c r="A110" s="183" t="s">
        <v>170</v>
      </c>
      <c r="B110" s="83">
        <v>338853.97</v>
      </c>
      <c r="C110" s="83">
        <v>3835723</v>
      </c>
      <c r="D110" s="83">
        <v>3835723</v>
      </c>
      <c r="E110" s="83">
        <v>457413.77</v>
      </c>
      <c r="F110" s="83">
        <v>135</v>
      </c>
      <c r="G110" s="83">
        <v>11.925099127335317</v>
      </c>
      <c r="H110"/>
    </row>
    <row r="111" spans="1:8" ht="15" x14ac:dyDescent="0.25">
      <c r="A111" s="352" t="s">
        <v>175</v>
      </c>
      <c r="B111" s="349">
        <v>2156.75</v>
      </c>
      <c r="C111" s="349"/>
      <c r="D111" s="349"/>
      <c r="E111" s="349"/>
      <c r="F111" s="349"/>
      <c r="G111" s="349"/>
      <c r="H111"/>
    </row>
    <row r="112" spans="1:8" ht="15" x14ac:dyDescent="0.25">
      <c r="A112" s="350" t="s">
        <v>190</v>
      </c>
      <c r="B112" s="351">
        <v>2156.75</v>
      </c>
      <c r="C112" s="351"/>
      <c r="D112" s="351"/>
      <c r="E112" s="351"/>
      <c r="F112" s="351"/>
      <c r="G112" s="351"/>
      <c r="H112"/>
    </row>
    <row r="113" spans="1:8" ht="15" x14ac:dyDescent="0.25">
      <c r="A113" s="306" t="s">
        <v>289</v>
      </c>
      <c r="B113" s="83">
        <v>2156.75</v>
      </c>
      <c r="H113"/>
    </row>
    <row r="114" spans="1:8" ht="15" x14ac:dyDescent="0.25">
      <c r="A114" s="352" t="s">
        <v>176</v>
      </c>
      <c r="B114" s="349">
        <v>30021.89</v>
      </c>
      <c r="C114" s="349">
        <v>196698</v>
      </c>
      <c r="D114" s="349">
        <v>196698</v>
      </c>
      <c r="E114" s="349">
        <v>37486.57</v>
      </c>
      <c r="F114" s="349">
        <v>124.9</v>
      </c>
      <c r="G114" s="349">
        <v>19.057931448209946</v>
      </c>
      <c r="H114"/>
    </row>
    <row r="115" spans="1:8" ht="15" x14ac:dyDescent="0.25">
      <c r="A115" s="350" t="s">
        <v>191</v>
      </c>
      <c r="B115" s="351">
        <v>13843.13</v>
      </c>
      <c r="C115" s="351">
        <v>80387</v>
      </c>
      <c r="D115" s="351">
        <v>80387</v>
      </c>
      <c r="E115" s="351">
        <v>10253.68</v>
      </c>
      <c r="F115" s="351">
        <v>74.099999999999994</v>
      </c>
      <c r="G115" s="351">
        <v>12.755395772948363</v>
      </c>
      <c r="H115"/>
    </row>
    <row r="116" spans="1:8" ht="15" x14ac:dyDescent="0.25">
      <c r="A116" s="306" t="s">
        <v>253</v>
      </c>
      <c r="B116" s="83">
        <v>5429.5</v>
      </c>
      <c r="C116" s="83">
        <v>45370</v>
      </c>
      <c r="D116" s="83">
        <v>45370</v>
      </c>
      <c r="E116" s="83">
        <v>10054.6</v>
      </c>
      <c r="F116" s="83">
        <v>185.2</v>
      </c>
      <c r="G116" s="83">
        <v>22.161340092572186</v>
      </c>
      <c r="H116"/>
    </row>
    <row r="117" spans="1:8" ht="15" x14ac:dyDescent="0.25">
      <c r="A117" s="306" t="s">
        <v>258</v>
      </c>
      <c r="C117" s="83">
        <v>13272</v>
      </c>
      <c r="D117" s="83">
        <v>13272</v>
      </c>
      <c r="H117"/>
    </row>
    <row r="118" spans="1:8" ht="15" x14ac:dyDescent="0.25">
      <c r="A118" s="306" t="s">
        <v>234</v>
      </c>
      <c r="B118" s="83">
        <v>8413.6299999999992</v>
      </c>
      <c r="C118" s="83">
        <v>21745</v>
      </c>
      <c r="D118" s="83">
        <v>21745</v>
      </c>
      <c r="E118" s="83">
        <v>199.08</v>
      </c>
      <c r="F118" s="83">
        <v>2.4</v>
      </c>
      <c r="G118" s="83">
        <v>0.91552080938146707</v>
      </c>
      <c r="H118"/>
    </row>
    <row r="119" spans="1:8" ht="15" x14ac:dyDescent="0.25">
      <c r="A119" s="350" t="s">
        <v>192</v>
      </c>
      <c r="B119" s="351">
        <v>16178.76</v>
      </c>
      <c r="C119" s="351">
        <v>116311</v>
      </c>
      <c r="D119" s="351">
        <v>116311</v>
      </c>
      <c r="E119" s="351">
        <v>27232.89</v>
      </c>
      <c r="F119" s="351">
        <v>168.3</v>
      </c>
      <c r="G119" s="351">
        <v>23.413855955154713</v>
      </c>
      <c r="H119"/>
    </row>
    <row r="120" spans="1:8" ht="15" x14ac:dyDescent="0.25">
      <c r="A120" s="306" t="s">
        <v>257</v>
      </c>
      <c r="B120" s="83">
        <v>16178.76</v>
      </c>
      <c r="C120" s="83">
        <v>116311</v>
      </c>
      <c r="D120" s="83">
        <v>116311</v>
      </c>
      <c r="E120" s="83">
        <v>27232.89</v>
      </c>
      <c r="F120" s="83">
        <v>168.3</v>
      </c>
      <c r="G120" s="83">
        <v>23.413855955154713</v>
      </c>
      <c r="H120"/>
    </row>
    <row r="121" spans="1:8" ht="15" x14ac:dyDescent="0.25">
      <c r="A121" s="352" t="s">
        <v>177</v>
      </c>
      <c r="B121" s="349">
        <v>306675.33</v>
      </c>
      <c r="C121" s="349">
        <v>3639025</v>
      </c>
      <c r="D121" s="349">
        <v>3639025</v>
      </c>
      <c r="E121" s="349">
        <v>419927.2</v>
      </c>
      <c r="F121" s="349">
        <v>136.9</v>
      </c>
      <c r="G121" s="349">
        <v>11.539552490021364</v>
      </c>
      <c r="H121"/>
    </row>
    <row r="122" spans="1:8" ht="15" x14ac:dyDescent="0.25">
      <c r="A122" s="350" t="s">
        <v>193</v>
      </c>
      <c r="B122" s="351">
        <v>306675.33</v>
      </c>
      <c r="C122" s="351">
        <v>3639025</v>
      </c>
      <c r="D122" s="351">
        <v>3639025</v>
      </c>
      <c r="E122" s="351">
        <v>419927.2</v>
      </c>
      <c r="F122" s="351">
        <v>136.9</v>
      </c>
      <c r="G122" s="351">
        <v>11.539552490021364</v>
      </c>
      <c r="H122"/>
    </row>
    <row r="123" spans="1:8" ht="15" x14ac:dyDescent="0.25">
      <c r="A123" s="306" t="s">
        <v>236</v>
      </c>
      <c r="B123" s="83">
        <v>306675.33</v>
      </c>
      <c r="C123" s="83">
        <v>3639025</v>
      </c>
      <c r="D123" s="83">
        <v>3639025</v>
      </c>
      <c r="E123" s="83">
        <v>419927.2</v>
      </c>
      <c r="F123" s="83">
        <v>136.9</v>
      </c>
      <c r="G123" s="83">
        <v>11.539552490021364</v>
      </c>
      <c r="H123"/>
    </row>
    <row r="124" spans="1:8" ht="15" x14ac:dyDescent="0.25">
      <c r="A124" s="85" t="s">
        <v>290</v>
      </c>
      <c r="B124" s="83">
        <v>5285322.0899999971</v>
      </c>
      <c r="C124" s="83">
        <v>14415988</v>
      </c>
      <c r="D124" s="83">
        <v>14415988</v>
      </c>
      <c r="E124" s="83">
        <v>5432570.9100000001</v>
      </c>
      <c r="F124" s="83">
        <v>102.8</v>
      </c>
      <c r="G124" s="83">
        <v>37.68434678219765</v>
      </c>
      <c r="H124"/>
    </row>
    <row r="125" spans="1:8" ht="15" x14ac:dyDescent="0.25">
      <c r="A125"/>
      <c r="B125"/>
      <c r="C125"/>
      <c r="D125"/>
      <c r="E125"/>
      <c r="F125" s="166"/>
      <c r="G125" s="166"/>
      <c r="H125"/>
    </row>
    <row r="126" spans="1:8" ht="15" x14ac:dyDescent="0.25">
      <c r="A126"/>
      <c r="B126"/>
      <c r="C126"/>
      <c r="D126"/>
      <c r="E126"/>
      <c r="F126" s="166"/>
      <c r="G126" s="166"/>
      <c r="H126"/>
    </row>
    <row r="127" spans="1:8" ht="15" x14ac:dyDescent="0.25">
      <c r="A127"/>
      <c r="B127"/>
      <c r="C127"/>
      <c r="D127"/>
      <c r="E127"/>
      <c r="F127" s="166"/>
      <c r="G127" s="166"/>
      <c r="H127"/>
    </row>
    <row r="128" spans="1:8" ht="15" x14ac:dyDescent="0.25">
      <c r="A128"/>
      <c r="B128"/>
      <c r="C128"/>
      <c r="D128"/>
      <c r="E128"/>
      <c r="F128" s="166"/>
      <c r="G128" s="166"/>
      <c r="H128"/>
    </row>
    <row r="129" spans="1:8" ht="15" x14ac:dyDescent="0.25">
      <c r="A129"/>
      <c r="B129"/>
      <c r="C129"/>
      <c r="D129"/>
      <c r="E129"/>
      <c r="F129" s="166"/>
      <c r="G129" s="166"/>
      <c r="H129"/>
    </row>
    <row r="130" spans="1:8" ht="15" x14ac:dyDescent="0.25">
      <c r="A130"/>
      <c r="B130"/>
      <c r="C130"/>
      <c r="D130"/>
      <c r="E130"/>
      <c r="F130" s="166"/>
      <c r="G130" s="166"/>
      <c r="H130"/>
    </row>
    <row r="131" spans="1:8" ht="15" x14ac:dyDescent="0.25">
      <c r="A131"/>
      <c r="B131" s="166"/>
      <c r="C131" s="166"/>
      <c r="D131" s="166"/>
      <c r="E131" s="166"/>
      <c r="F131" s="166"/>
      <c r="G131" s="166"/>
      <c r="H131"/>
    </row>
    <row r="132" spans="1:8" ht="15" x14ac:dyDescent="0.25">
      <c r="A132"/>
      <c r="B132" s="166"/>
      <c r="C132" s="166"/>
      <c r="D132" s="166"/>
      <c r="E132" s="166"/>
      <c r="F132" s="166"/>
      <c r="G132" s="166"/>
      <c r="H132"/>
    </row>
    <row r="133" spans="1:8" ht="15" x14ac:dyDescent="0.25">
      <c r="A133"/>
      <c r="B133" s="166"/>
      <c r="C133" s="166"/>
      <c r="D133" s="166"/>
      <c r="E133" s="166"/>
      <c r="F133" s="166"/>
      <c r="G133" s="166"/>
      <c r="H133"/>
    </row>
    <row r="134" spans="1:8" ht="15" x14ac:dyDescent="0.25">
      <c r="A134"/>
      <c r="B134" s="166"/>
      <c r="C134" s="166"/>
      <c r="D134" s="166"/>
      <c r="E134" s="166"/>
      <c r="F134" s="166"/>
      <c r="G134" s="166"/>
      <c r="H134"/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30" sqref="A30:G46"/>
    </sheetView>
  </sheetViews>
  <sheetFormatPr defaultColWidth="8.85546875" defaultRowHeight="12" x14ac:dyDescent="0.2"/>
  <cols>
    <col min="1" max="1" width="60.7109375" style="63" customWidth="1"/>
    <col min="2" max="7" width="13.7109375" style="83" customWidth="1"/>
    <col min="8" max="8" width="13.7109375" style="63" customWidth="1"/>
    <col min="9" max="16384" width="8.85546875" style="63"/>
  </cols>
  <sheetData>
    <row r="1" spans="1:9" x14ac:dyDescent="0.2">
      <c r="A1" s="134" t="s">
        <v>350</v>
      </c>
      <c r="B1" s="134"/>
      <c r="C1" s="134"/>
      <c r="D1" s="134"/>
      <c r="E1" s="134"/>
      <c r="F1" s="138"/>
      <c r="G1" s="138"/>
      <c r="H1" s="80"/>
    </row>
    <row r="3" spans="1:9" x14ac:dyDescent="0.2">
      <c r="A3" s="134" t="s">
        <v>312</v>
      </c>
      <c r="B3" s="134"/>
      <c r="C3" s="134"/>
      <c r="D3" s="134"/>
      <c r="E3" s="134"/>
      <c r="F3" s="138"/>
      <c r="G3" s="138"/>
      <c r="H3" s="80"/>
      <c r="I3" s="61"/>
    </row>
    <row r="4" spans="1:9" x14ac:dyDescent="0.2">
      <c r="A4" s="81"/>
      <c r="F4" s="81"/>
      <c r="G4" s="81"/>
      <c r="H4" s="76"/>
      <c r="I4" s="76"/>
    </row>
    <row r="5" spans="1:9" x14ac:dyDescent="0.2">
      <c r="A5" s="134" t="s">
        <v>359</v>
      </c>
      <c r="B5" s="134"/>
      <c r="C5" s="134"/>
      <c r="D5" s="134"/>
      <c r="E5" s="134"/>
      <c r="F5" s="138"/>
      <c r="G5" s="138"/>
      <c r="H5" s="80"/>
      <c r="I5" s="78"/>
    </row>
    <row r="6" spans="1:9" x14ac:dyDescent="0.2">
      <c r="A6" s="81"/>
      <c r="F6" s="208"/>
      <c r="G6" s="208"/>
      <c r="H6" s="78"/>
      <c r="I6" s="78"/>
    </row>
    <row r="7" spans="1:9" ht="48" x14ac:dyDescent="0.2">
      <c r="A7" s="229" t="s">
        <v>317</v>
      </c>
      <c r="B7" s="228" t="s">
        <v>331</v>
      </c>
      <c r="C7" s="228" t="s">
        <v>354</v>
      </c>
      <c r="D7" s="228" t="s">
        <v>332</v>
      </c>
      <c r="E7" s="228" t="s">
        <v>333</v>
      </c>
      <c r="F7" s="228" t="s">
        <v>340</v>
      </c>
      <c r="G7" s="228" t="s">
        <v>341</v>
      </c>
      <c r="I7" s="78"/>
    </row>
    <row r="8" spans="1:9" s="61" customFormat="1" x14ac:dyDescent="0.2">
      <c r="A8" s="230"/>
      <c r="B8" s="230" t="s">
        <v>334</v>
      </c>
      <c r="C8" s="230" t="s">
        <v>335</v>
      </c>
      <c r="D8" s="230" t="s">
        <v>336</v>
      </c>
      <c r="E8" s="230" t="s">
        <v>337</v>
      </c>
      <c r="F8" s="330" t="s">
        <v>342</v>
      </c>
      <c r="G8" s="330" t="s">
        <v>339</v>
      </c>
      <c r="H8" s="63"/>
      <c r="I8" s="78"/>
    </row>
    <row r="9" spans="1:9" s="61" customFormat="1" hidden="1" x14ac:dyDescent="0.2">
      <c r="B9" s="82"/>
      <c r="C9" s="82"/>
      <c r="D9" s="82"/>
      <c r="E9" s="82"/>
      <c r="F9" s="82"/>
      <c r="G9" s="82"/>
    </row>
    <row r="10" spans="1:9" s="61" customFormat="1" hidden="1" x14ac:dyDescent="0.2">
      <c r="B10" s="82"/>
      <c r="C10" s="82"/>
      <c r="D10" s="82"/>
      <c r="E10" s="82"/>
      <c r="F10" s="82"/>
      <c r="G10" s="82"/>
    </row>
    <row r="11" spans="1:9" s="61" customFormat="1" hidden="1" x14ac:dyDescent="0.2">
      <c r="B11" s="82"/>
      <c r="C11" s="82"/>
      <c r="D11" s="82"/>
      <c r="E11" s="82"/>
      <c r="F11" s="82"/>
      <c r="G11" s="82"/>
    </row>
    <row r="12" spans="1:9" s="77" customFormat="1" ht="29.25" hidden="1" customHeight="1" x14ac:dyDescent="0.25">
      <c r="A12" s="119" t="s">
        <v>167</v>
      </c>
      <c r="B12" s="87" t="s">
        <v>283</v>
      </c>
      <c r="C12" s="87" t="s">
        <v>288</v>
      </c>
      <c r="D12" s="87" t="s">
        <v>284</v>
      </c>
      <c r="E12" s="87" t="s">
        <v>285</v>
      </c>
      <c r="F12" s="87" t="s">
        <v>286</v>
      </c>
      <c r="G12" s="87" t="s">
        <v>287</v>
      </c>
      <c r="H12"/>
      <c r="I12"/>
    </row>
    <row r="13" spans="1:9" ht="15" x14ac:dyDescent="0.25">
      <c r="A13" s="85" t="s">
        <v>2</v>
      </c>
      <c r="B13" s="83">
        <v>5185100.6099999966</v>
      </c>
      <c r="C13" s="83">
        <v>14319137</v>
      </c>
      <c r="D13" s="83">
        <v>14319137</v>
      </c>
      <c r="E13" s="83">
        <v>5530286.709999999</v>
      </c>
      <c r="F13" s="83">
        <v>106.7</v>
      </c>
      <c r="G13" s="83">
        <v>38.621648148208926</v>
      </c>
      <c r="H13"/>
      <c r="I13"/>
    </row>
    <row r="14" spans="1:9" ht="15" x14ac:dyDescent="0.25">
      <c r="A14" s="86" t="s">
        <v>145</v>
      </c>
      <c r="B14" s="83">
        <v>4424654.1399999978</v>
      </c>
      <c r="C14" s="83">
        <v>13288679</v>
      </c>
      <c r="D14" s="83">
        <v>13288679</v>
      </c>
      <c r="E14" s="83">
        <v>5070128.43</v>
      </c>
      <c r="F14" s="83">
        <v>114.6</v>
      </c>
      <c r="G14" s="83">
        <v>38.153742971743085</v>
      </c>
      <c r="H14"/>
      <c r="I14"/>
    </row>
    <row r="15" spans="1:9" ht="15" x14ac:dyDescent="0.25">
      <c r="A15" s="288" t="s">
        <v>150</v>
      </c>
      <c r="B15" s="83">
        <v>4424654.1399999978</v>
      </c>
      <c r="C15" s="83">
        <v>13288679</v>
      </c>
      <c r="D15" s="83">
        <v>13288679</v>
      </c>
      <c r="E15" s="83">
        <v>5070128.43</v>
      </c>
      <c r="F15" s="83">
        <v>114.6</v>
      </c>
      <c r="G15" s="83">
        <v>38.153742971743085</v>
      </c>
      <c r="H15"/>
      <c r="I15"/>
    </row>
    <row r="16" spans="1:9" ht="15" x14ac:dyDescent="0.25">
      <c r="A16" s="86" t="s">
        <v>146</v>
      </c>
      <c r="B16" s="83">
        <v>489039.09000000008</v>
      </c>
      <c r="C16" s="83">
        <v>112251</v>
      </c>
      <c r="D16" s="83">
        <v>112251</v>
      </c>
      <c r="E16" s="83">
        <v>102361.1</v>
      </c>
      <c r="F16" s="83">
        <v>20.9</v>
      </c>
      <c r="G16" s="83">
        <v>91.189477153878357</v>
      </c>
      <c r="H16"/>
      <c r="I16"/>
    </row>
    <row r="17" spans="1:9" ht="15" x14ac:dyDescent="0.25">
      <c r="A17" s="288" t="s">
        <v>254</v>
      </c>
      <c r="B17" s="83">
        <v>489039.09000000008</v>
      </c>
      <c r="C17" s="83">
        <v>112251</v>
      </c>
      <c r="D17" s="83">
        <v>112251</v>
      </c>
      <c r="E17" s="83">
        <v>102361.1</v>
      </c>
      <c r="F17" s="83">
        <v>20.9</v>
      </c>
      <c r="G17" s="83">
        <v>91.189477153878357</v>
      </c>
      <c r="H17"/>
      <c r="I17"/>
    </row>
    <row r="18" spans="1:9" ht="15" x14ac:dyDescent="0.25">
      <c r="A18" s="86" t="s">
        <v>147</v>
      </c>
      <c r="B18" s="83">
        <v>271407.38</v>
      </c>
      <c r="C18" s="83">
        <v>918207</v>
      </c>
      <c r="D18" s="83">
        <v>918207</v>
      </c>
      <c r="E18" s="83">
        <v>357797.18</v>
      </c>
      <c r="F18" s="83">
        <v>131.80000000000001</v>
      </c>
      <c r="G18" s="83">
        <v>38.96694100567737</v>
      </c>
      <c r="H18"/>
      <c r="I18"/>
    </row>
    <row r="19" spans="1:9" ht="15" x14ac:dyDescent="0.25">
      <c r="A19" s="288" t="s">
        <v>259</v>
      </c>
      <c r="B19" s="83">
        <v>271407.38</v>
      </c>
      <c r="C19" s="83">
        <v>918207</v>
      </c>
      <c r="D19" s="83">
        <v>918207</v>
      </c>
      <c r="E19" s="83">
        <v>357797.18</v>
      </c>
      <c r="F19" s="83">
        <v>131.80000000000001</v>
      </c>
      <c r="G19" s="83">
        <v>38.96694100567737</v>
      </c>
      <c r="H19"/>
      <c r="I19"/>
    </row>
    <row r="20" spans="1:9" ht="15" x14ac:dyDescent="0.25">
      <c r="A20" s="85" t="s">
        <v>290</v>
      </c>
      <c r="B20" s="83">
        <v>5185100.6099999966</v>
      </c>
      <c r="C20" s="83">
        <v>14319137</v>
      </c>
      <c r="D20" s="83">
        <v>14319137</v>
      </c>
      <c r="E20" s="83">
        <v>5530286.709999999</v>
      </c>
      <c r="F20" s="83">
        <v>106.7</v>
      </c>
      <c r="G20" s="83">
        <v>38.621648148208926</v>
      </c>
      <c r="H20"/>
      <c r="I20"/>
    </row>
    <row r="21" spans="1:9" ht="15" x14ac:dyDescent="0.25">
      <c r="A21"/>
      <c r="B21"/>
      <c r="C21"/>
      <c r="D21"/>
      <c r="E21"/>
      <c r="F21" s="166"/>
      <c r="G21" s="166"/>
      <c r="H21"/>
      <c r="I21"/>
    </row>
    <row r="22" spans="1:9" ht="15" hidden="1" x14ac:dyDescent="0.25">
      <c r="A22"/>
      <c r="B22"/>
      <c r="C22"/>
      <c r="D22"/>
      <c r="E22"/>
      <c r="F22" s="166"/>
      <c r="G22" s="166"/>
      <c r="H22"/>
      <c r="I22"/>
    </row>
    <row r="23" spans="1:9" ht="15" hidden="1" x14ac:dyDescent="0.25">
      <c r="A23"/>
      <c r="B23" s="166"/>
      <c r="C23" s="166"/>
      <c r="D23" s="166"/>
      <c r="E23" s="166"/>
      <c r="F23" s="166"/>
      <c r="G23" s="166"/>
      <c r="H23"/>
      <c r="I23"/>
    </row>
    <row r="24" spans="1:9" ht="15" hidden="1" x14ac:dyDescent="0.25">
      <c r="A24"/>
      <c r="B24" s="166"/>
      <c r="C24" s="166"/>
      <c r="D24" s="166"/>
      <c r="E24" s="166"/>
      <c r="F24" s="166"/>
      <c r="G24" s="166"/>
      <c r="H24"/>
      <c r="I24"/>
    </row>
    <row r="25" spans="1:9" ht="15" hidden="1" x14ac:dyDescent="0.25">
      <c r="A25"/>
      <c r="B25" s="166"/>
      <c r="C25" s="166"/>
      <c r="D25" s="166"/>
      <c r="E25" s="166"/>
      <c r="F25" s="166"/>
      <c r="G25" s="166"/>
      <c r="H25"/>
      <c r="I25"/>
    </row>
    <row r="26" spans="1:9" ht="15" hidden="1" x14ac:dyDescent="0.25">
      <c r="A26"/>
      <c r="B26" s="166"/>
      <c r="C26" s="166"/>
      <c r="D26" s="166"/>
      <c r="E26" s="166"/>
      <c r="F26" s="166"/>
      <c r="G26" s="166"/>
      <c r="H26"/>
      <c r="I26" s="78"/>
    </row>
    <row r="27" spans="1:9" ht="15" hidden="1" x14ac:dyDescent="0.25">
      <c r="A27"/>
      <c r="B27" s="166"/>
      <c r="C27" s="166"/>
      <c r="D27" s="166"/>
      <c r="E27" s="166"/>
      <c r="F27" s="166"/>
      <c r="G27" s="166"/>
      <c r="H27"/>
      <c r="I27" s="78"/>
    </row>
    <row r="28" spans="1:9" ht="15" hidden="1" x14ac:dyDescent="0.25">
      <c r="A28"/>
      <c r="B28" s="166"/>
      <c r="C28" s="166"/>
      <c r="D28" s="166"/>
      <c r="E28" s="166"/>
      <c r="F28" s="209"/>
      <c r="G28" s="209"/>
      <c r="H28" s="79"/>
      <c r="I28" s="78"/>
    </row>
    <row r="29" spans="1:9" ht="15" hidden="1" x14ac:dyDescent="0.25">
      <c r="A29"/>
      <c r="B29" s="166"/>
      <c r="C29" s="166"/>
      <c r="D29" s="166"/>
      <c r="E29" s="166"/>
      <c r="F29" s="209"/>
      <c r="G29" s="209"/>
      <c r="H29" s="79"/>
      <c r="I29" s="78"/>
    </row>
    <row r="30" spans="1:9" ht="15" x14ac:dyDescent="0.25">
      <c r="A30" s="135" t="s">
        <v>360</v>
      </c>
      <c r="B30" s="210"/>
      <c r="C30" s="210"/>
      <c r="D30" s="210"/>
      <c r="E30" s="210"/>
      <c r="F30" s="211"/>
      <c r="G30" s="211"/>
      <c r="H30" s="136"/>
      <c r="I30" s="78"/>
    </row>
    <row r="32" spans="1:9" ht="48" x14ac:dyDescent="0.2">
      <c r="A32" s="229" t="s">
        <v>317</v>
      </c>
      <c r="B32" s="228" t="s">
        <v>331</v>
      </c>
      <c r="C32" s="228" t="s">
        <v>354</v>
      </c>
      <c r="D32" s="228" t="s">
        <v>332</v>
      </c>
      <c r="E32" s="228" t="s">
        <v>333</v>
      </c>
      <c r="F32" s="228" t="s">
        <v>340</v>
      </c>
      <c r="G32" s="228" t="s">
        <v>341</v>
      </c>
    </row>
    <row r="33" spans="1:8" ht="17.25" customHeight="1" x14ac:dyDescent="0.2">
      <c r="A33" s="230"/>
      <c r="B33" s="230" t="s">
        <v>334</v>
      </c>
      <c r="C33" s="230" t="s">
        <v>335</v>
      </c>
      <c r="D33" s="230" t="s">
        <v>336</v>
      </c>
      <c r="E33" s="230" t="s">
        <v>337</v>
      </c>
      <c r="F33" s="330" t="s">
        <v>342</v>
      </c>
      <c r="G33" s="330" t="s">
        <v>339</v>
      </c>
    </row>
    <row r="34" spans="1:8" hidden="1" x14ac:dyDescent="0.2">
      <c r="A34" s="61"/>
      <c r="B34" s="82"/>
      <c r="C34" s="82"/>
      <c r="D34" s="82"/>
      <c r="E34" s="82"/>
      <c r="F34" s="82"/>
      <c r="G34" s="82"/>
      <c r="H34" s="61"/>
    </row>
    <row r="35" spans="1:8" hidden="1" x14ac:dyDescent="0.2"/>
    <row r="36" spans="1:8" ht="12.75" hidden="1" thickBot="1" x14ac:dyDescent="0.25">
      <c r="A36" s="119" t="s">
        <v>291</v>
      </c>
      <c r="B36" s="83" t="s" vm="1">
        <v>292</v>
      </c>
    </row>
    <row r="37" spans="1:8" ht="60.75" hidden="1" thickBot="1" x14ac:dyDescent="0.25">
      <c r="A37" s="186" t="s">
        <v>317</v>
      </c>
      <c r="B37" s="187" t="s">
        <v>266</v>
      </c>
      <c r="C37" s="187" t="s">
        <v>326</v>
      </c>
      <c r="D37" s="187" t="s">
        <v>327</v>
      </c>
      <c r="E37" s="187" t="s">
        <v>328</v>
      </c>
      <c r="F37" s="187" t="s">
        <v>324</v>
      </c>
      <c r="G37" s="187" t="s">
        <v>329</v>
      </c>
      <c r="H37" s="188" t="s">
        <v>330</v>
      </c>
    </row>
    <row r="38" spans="1:8" ht="14.25" hidden="1" customHeight="1" x14ac:dyDescent="0.25">
      <c r="A38" s="119" t="s">
        <v>167</v>
      </c>
      <c r="B38" s="87" t="s">
        <v>283</v>
      </c>
      <c r="C38" s="87" t="s">
        <v>288</v>
      </c>
      <c r="D38" s="87" t="s">
        <v>284</v>
      </c>
      <c r="E38" s="87" t="s">
        <v>285</v>
      </c>
      <c r="F38" s="87" t="s">
        <v>286</v>
      </c>
      <c r="G38" s="87" t="s">
        <v>287</v>
      </c>
      <c r="H38"/>
    </row>
    <row r="39" spans="1:8" ht="15" x14ac:dyDescent="0.25">
      <c r="A39" s="85" t="s">
        <v>2</v>
      </c>
      <c r="B39" s="83">
        <v>5285322.0899999971</v>
      </c>
      <c r="C39" s="83">
        <v>14415988</v>
      </c>
      <c r="D39" s="83">
        <v>14415988</v>
      </c>
      <c r="E39" s="83">
        <v>5432570.9100000001</v>
      </c>
      <c r="F39" s="83">
        <v>102.8</v>
      </c>
      <c r="G39" s="83">
        <v>37.68434678219765</v>
      </c>
      <c r="H39"/>
    </row>
    <row r="40" spans="1:8" ht="15" x14ac:dyDescent="0.25">
      <c r="A40" s="86" t="s">
        <v>145</v>
      </c>
      <c r="B40" s="83">
        <v>4424654.1399999978</v>
      </c>
      <c r="C40" s="83">
        <v>13288679</v>
      </c>
      <c r="D40" s="83">
        <v>13288679</v>
      </c>
      <c r="E40" s="83">
        <v>5070128.43</v>
      </c>
      <c r="F40" s="83">
        <v>114.6</v>
      </c>
      <c r="G40" s="83">
        <v>38.153742971743085</v>
      </c>
      <c r="H40"/>
    </row>
    <row r="41" spans="1:8" ht="15" x14ac:dyDescent="0.25">
      <c r="A41" s="288" t="s">
        <v>150</v>
      </c>
      <c r="B41" s="83">
        <v>4424654.1399999978</v>
      </c>
      <c r="C41" s="83">
        <v>13288679</v>
      </c>
      <c r="D41" s="83">
        <v>13288679</v>
      </c>
      <c r="E41" s="83">
        <v>5070128.43</v>
      </c>
      <c r="F41" s="83">
        <v>114.6</v>
      </c>
      <c r="G41" s="83">
        <v>38.153742971743085</v>
      </c>
      <c r="H41"/>
    </row>
    <row r="42" spans="1:8" ht="15" x14ac:dyDescent="0.25">
      <c r="A42" s="86" t="s">
        <v>146</v>
      </c>
      <c r="B42" s="83">
        <v>589260.57000000007</v>
      </c>
      <c r="C42" s="83">
        <v>209102</v>
      </c>
      <c r="D42" s="83">
        <v>209102</v>
      </c>
      <c r="E42" s="83">
        <v>4645.3</v>
      </c>
      <c r="F42" s="83">
        <v>0.8</v>
      </c>
      <c r="G42" s="83">
        <v>2.2215473787912119</v>
      </c>
      <c r="H42"/>
    </row>
    <row r="43" spans="1:8" ht="15" x14ac:dyDescent="0.25">
      <c r="A43" s="288" t="s">
        <v>254</v>
      </c>
      <c r="B43" s="83">
        <v>589260.57000000007</v>
      </c>
      <c r="C43" s="83">
        <v>209102</v>
      </c>
      <c r="D43" s="83">
        <v>209102</v>
      </c>
      <c r="E43" s="83">
        <v>4645.3</v>
      </c>
      <c r="F43" s="83">
        <v>0.8</v>
      </c>
      <c r="G43" s="83">
        <v>2.2215473787912119</v>
      </c>
      <c r="H43"/>
    </row>
    <row r="44" spans="1:8" ht="15" x14ac:dyDescent="0.25">
      <c r="A44" s="86" t="s">
        <v>147</v>
      </c>
      <c r="B44" s="83">
        <v>271407.38</v>
      </c>
      <c r="C44" s="83">
        <v>918207</v>
      </c>
      <c r="D44" s="83">
        <v>918207</v>
      </c>
      <c r="E44" s="83">
        <v>357797.18</v>
      </c>
      <c r="F44" s="83">
        <v>131.80000000000001</v>
      </c>
      <c r="G44" s="83">
        <v>38.96694100567737</v>
      </c>
      <c r="H44"/>
    </row>
    <row r="45" spans="1:8" ht="15" x14ac:dyDescent="0.25">
      <c r="A45" s="288" t="s">
        <v>259</v>
      </c>
      <c r="B45" s="83">
        <v>271407.38</v>
      </c>
      <c r="C45" s="83">
        <v>918207</v>
      </c>
      <c r="D45" s="83">
        <v>918207</v>
      </c>
      <c r="E45" s="83">
        <v>357797.18</v>
      </c>
      <c r="F45" s="83">
        <v>131.80000000000001</v>
      </c>
      <c r="G45" s="83">
        <v>38.96694100567737</v>
      </c>
      <c r="H45"/>
    </row>
    <row r="46" spans="1:8" ht="15" x14ac:dyDescent="0.25">
      <c r="A46" s="85" t="s">
        <v>290</v>
      </c>
      <c r="B46" s="83">
        <v>5285322.0899999971</v>
      </c>
      <c r="C46" s="83">
        <v>14415988</v>
      </c>
      <c r="D46" s="83">
        <v>14415988</v>
      </c>
      <c r="E46" s="83">
        <v>5432570.9100000001</v>
      </c>
      <c r="F46" s="83">
        <v>102.8</v>
      </c>
      <c r="G46" s="83">
        <v>37.68434678219765</v>
      </c>
      <c r="H46"/>
    </row>
    <row r="47" spans="1:8" ht="15" x14ac:dyDescent="0.25">
      <c r="A47"/>
      <c r="B47"/>
      <c r="C47"/>
      <c r="D47"/>
      <c r="E47"/>
      <c r="F47" s="166"/>
      <c r="G47" s="166"/>
      <c r="H47"/>
    </row>
    <row r="48" spans="1:8" ht="15" x14ac:dyDescent="0.25">
      <c r="A48"/>
      <c r="B48" s="166"/>
      <c r="C48" s="166"/>
      <c r="D48" s="166"/>
      <c r="E48" s="166"/>
      <c r="F48" s="166"/>
      <c r="G48" s="166"/>
      <c r="H48"/>
    </row>
    <row r="49" spans="1:8" ht="15" x14ac:dyDescent="0.25">
      <c r="A49"/>
      <c r="B49" s="166"/>
      <c r="C49" s="166"/>
      <c r="D49" s="166"/>
      <c r="E49" s="166"/>
      <c r="F49" s="166"/>
      <c r="G49" s="166"/>
      <c r="H49"/>
    </row>
    <row r="50" spans="1:8" ht="15" x14ac:dyDescent="0.25">
      <c r="A50"/>
      <c r="B50" s="166"/>
      <c r="C50" s="166"/>
      <c r="D50" s="166"/>
      <c r="E50" s="166"/>
      <c r="F50" s="166"/>
      <c r="G50" s="166"/>
      <c r="H50"/>
    </row>
    <row r="51" spans="1:8" ht="15" x14ac:dyDescent="0.25">
      <c r="A51"/>
      <c r="B51" s="166"/>
      <c r="C51" s="166"/>
      <c r="D51" s="166"/>
      <c r="E51" s="166"/>
      <c r="F51" s="166"/>
      <c r="G51" s="166"/>
      <c r="H51"/>
    </row>
    <row r="52" spans="1:8" ht="15" x14ac:dyDescent="0.25">
      <c r="A52"/>
      <c r="B52" s="166"/>
      <c r="C52" s="166"/>
      <c r="D52" s="166"/>
      <c r="E52" s="166"/>
      <c r="F52" s="166"/>
      <c r="G52" s="166"/>
      <c r="H52"/>
    </row>
    <row r="53" spans="1:8" ht="15" x14ac:dyDescent="0.25">
      <c r="A53"/>
      <c r="B53" s="166"/>
      <c r="C53" s="166"/>
      <c r="D53" s="166"/>
      <c r="E53" s="166"/>
      <c r="F53" s="166"/>
      <c r="G53" s="166"/>
      <c r="H53"/>
    </row>
    <row r="54" spans="1:8" ht="15" x14ac:dyDescent="0.25">
      <c r="A54"/>
      <c r="B54" s="166"/>
      <c r="C54" s="166"/>
      <c r="D54" s="166"/>
      <c r="E54" s="166"/>
      <c r="F54" s="166"/>
      <c r="G54" s="166"/>
      <c r="H54"/>
    </row>
    <row r="55" spans="1:8" ht="15" x14ac:dyDescent="0.25">
      <c r="A55"/>
      <c r="B55" s="166"/>
      <c r="C55" s="166"/>
      <c r="D55" s="166"/>
      <c r="E55" s="166"/>
      <c r="F55" s="166"/>
      <c r="G55" s="166"/>
      <c r="H55"/>
    </row>
    <row r="56" spans="1:8" ht="15" x14ac:dyDescent="0.25">
      <c r="A56"/>
      <c r="B56" s="166"/>
      <c r="C56" s="166"/>
      <c r="D56" s="166"/>
      <c r="E56" s="166"/>
      <c r="F56" s="166"/>
      <c r="G56" s="166"/>
      <c r="H56"/>
    </row>
    <row r="57" spans="1:8" ht="15" x14ac:dyDescent="0.25">
      <c r="A57"/>
      <c r="B57" s="166"/>
      <c r="C57" s="166"/>
      <c r="D57" s="166"/>
      <c r="E57" s="166"/>
      <c r="F57" s="166"/>
      <c r="G57" s="166"/>
      <c r="H57"/>
    </row>
    <row r="58" spans="1:8" ht="15" x14ac:dyDescent="0.25">
      <c r="A58"/>
      <c r="B58" s="166"/>
      <c r="C58" s="166"/>
      <c r="D58" s="166"/>
      <c r="E58" s="166"/>
      <c r="F58" s="166"/>
      <c r="G58" s="166"/>
      <c r="H58"/>
    </row>
    <row r="59" spans="1:8" ht="15" x14ac:dyDescent="0.25">
      <c r="A59"/>
      <c r="B59" s="166"/>
      <c r="C59" s="166"/>
      <c r="D59" s="166"/>
      <c r="E59" s="166"/>
      <c r="F59" s="166"/>
      <c r="G59" s="166"/>
      <c r="H59"/>
    </row>
    <row r="60" spans="1:8" ht="15" x14ac:dyDescent="0.25">
      <c r="A60"/>
      <c r="B60" s="166"/>
      <c r="C60" s="166"/>
      <c r="D60" s="166"/>
      <c r="E60" s="166"/>
      <c r="F60" s="166"/>
      <c r="G60" s="166"/>
      <c r="H60"/>
    </row>
    <row r="61" spans="1:8" ht="15" x14ac:dyDescent="0.25">
      <c r="A61"/>
      <c r="B61" s="166"/>
      <c r="C61" s="166"/>
      <c r="D61" s="166"/>
      <c r="E61" s="166"/>
      <c r="F61" s="166"/>
      <c r="G61" s="166"/>
      <c r="H61"/>
    </row>
    <row r="62" spans="1:8" ht="15" x14ac:dyDescent="0.25">
      <c r="A62"/>
      <c r="B62" s="166"/>
      <c r="C62" s="166"/>
      <c r="D62" s="166"/>
      <c r="E62" s="166"/>
      <c r="F62" s="166"/>
      <c r="G62" s="166"/>
      <c r="H62"/>
    </row>
    <row r="63" spans="1:8" ht="15" x14ac:dyDescent="0.25">
      <c r="A63"/>
      <c r="B63" s="166"/>
      <c r="C63" s="166"/>
      <c r="D63" s="166"/>
      <c r="E63" s="166"/>
      <c r="F63" s="166"/>
      <c r="G63" s="166"/>
      <c r="H63"/>
    </row>
    <row r="64" spans="1:8" ht="15" x14ac:dyDescent="0.25">
      <c r="A64"/>
      <c r="B64" s="166"/>
      <c r="C64" s="166"/>
      <c r="D64" s="166"/>
      <c r="E64" s="166"/>
      <c r="F64" s="166"/>
      <c r="G64" s="166"/>
      <c r="H64"/>
    </row>
    <row r="65" spans="1:8" ht="15" x14ac:dyDescent="0.25">
      <c r="A65"/>
      <c r="B65" s="166"/>
      <c r="C65" s="166"/>
      <c r="D65" s="166"/>
      <c r="E65" s="166"/>
      <c r="F65" s="166"/>
      <c r="G65" s="166"/>
      <c r="H65"/>
    </row>
    <row r="66" spans="1:8" ht="15" x14ac:dyDescent="0.25">
      <c r="A66"/>
      <c r="B66" s="166"/>
      <c r="C66" s="166"/>
      <c r="D66" s="166"/>
      <c r="E66" s="166"/>
      <c r="F66" s="166"/>
      <c r="G66" s="166"/>
      <c r="H66"/>
    </row>
    <row r="67" spans="1:8" ht="15" x14ac:dyDescent="0.25">
      <c r="A67"/>
      <c r="B67" s="166"/>
      <c r="C67" s="166"/>
      <c r="D67" s="166"/>
      <c r="E67" s="166"/>
      <c r="F67" s="166"/>
      <c r="G67" s="166"/>
      <c r="H67"/>
    </row>
    <row r="68" spans="1:8" ht="15" x14ac:dyDescent="0.25">
      <c r="A68"/>
      <c r="B68" s="166"/>
      <c r="C68" s="166"/>
      <c r="D68" s="166"/>
      <c r="E68" s="166"/>
      <c r="F68" s="166"/>
      <c r="G68" s="166"/>
      <c r="H68"/>
    </row>
    <row r="69" spans="1:8" ht="15" x14ac:dyDescent="0.25">
      <c r="A69"/>
      <c r="B69" s="166"/>
      <c r="C69" s="166"/>
      <c r="D69" s="166"/>
      <c r="E69" s="166"/>
      <c r="F69" s="166"/>
      <c r="G69" s="166"/>
      <c r="H69"/>
    </row>
    <row r="70" spans="1:8" ht="15" x14ac:dyDescent="0.25">
      <c r="A70"/>
      <c r="B70" s="166"/>
      <c r="C70" s="166"/>
      <c r="D70" s="166"/>
      <c r="E70" s="166"/>
      <c r="F70" s="166"/>
      <c r="G70" s="166"/>
      <c r="H70"/>
    </row>
    <row r="71" spans="1:8" ht="15" x14ac:dyDescent="0.25">
      <c r="A71"/>
      <c r="B71" s="166"/>
      <c r="C71" s="166"/>
      <c r="D71" s="166"/>
      <c r="E71" s="166"/>
      <c r="F71" s="166"/>
      <c r="G71" s="166"/>
      <c r="H71"/>
    </row>
    <row r="72" spans="1:8" ht="15" x14ac:dyDescent="0.25">
      <c r="A72"/>
      <c r="B72" s="166"/>
      <c r="C72" s="166"/>
      <c r="D72" s="166"/>
      <c r="E72" s="166"/>
      <c r="F72" s="166"/>
      <c r="G72" s="166"/>
      <c r="H72"/>
    </row>
    <row r="73" spans="1:8" ht="15" x14ac:dyDescent="0.25">
      <c r="A73"/>
      <c r="B73" s="166"/>
      <c r="C73" s="166"/>
      <c r="D73" s="166"/>
      <c r="E73" s="166"/>
      <c r="F73" s="166"/>
      <c r="G73" s="166"/>
      <c r="H73"/>
    </row>
    <row r="74" spans="1:8" ht="15" x14ac:dyDescent="0.25">
      <c r="A74"/>
      <c r="B74" s="166"/>
      <c r="C74" s="166"/>
      <c r="D74" s="166"/>
      <c r="E74" s="166"/>
      <c r="F74" s="166"/>
      <c r="G74" s="166"/>
      <c r="H74"/>
    </row>
    <row r="75" spans="1:8" ht="15" x14ac:dyDescent="0.25">
      <c r="A75"/>
      <c r="B75" s="166"/>
      <c r="C75" s="166"/>
      <c r="D75" s="166"/>
      <c r="E75" s="166"/>
      <c r="F75" s="166"/>
      <c r="G75" s="166"/>
      <c r="H75"/>
    </row>
    <row r="76" spans="1:8" ht="15" x14ac:dyDescent="0.25">
      <c r="A76"/>
      <c r="B76" s="166"/>
      <c r="C76" s="166"/>
      <c r="D76" s="166"/>
      <c r="E76" s="166"/>
      <c r="F76" s="166"/>
      <c r="G76" s="166"/>
      <c r="H76"/>
    </row>
    <row r="77" spans="1:8" ht="15" x14ac:dyDescent="0.25">
      <c r="A77"/>
      <c r="B77" s="166"/>
      <c r="C77" s="166"/>
      <c r="D77" s="166"/>
      <c r="E77" s="166"/>
      <c r="F77" s="166"/>
      <c r="G77" s="166"/>
      <c r="H77"/>
    </row>
    <row r="78" spans="1:8" ht="15" x14ac:dyDescent="0.25">
      <c r="A78"/>
      <c r="B78" s="166"/>
      <c r="C78" s="166"/>
      <c r="D78" s="166"/>
      <c r="E78" s="166"/>
      <c r="F78" s="166"/>
      <c r="G78" s="166"/>
      <c r="H78"/>
    </row>
    <row r="79" spans="1:8" ht="15" x14ac:dyDescent="0.25">
      <c r="A79"/>
      <c r="B79" s="166"/>
      <c r="C79" s="166"/>
      <c r="D79" s="166"/>
      <c r="E79" s="166"/>
      <c r="F79" s="166"/>
      <c r="G79" s="166"/>
      <c r="H79"/>
    </row>
    <row r="80" spans="1:8" ht="15" x14ac:dyDescent="0.25">
      <c r="A80"/>
      <c r="B80" s="166"/>
      <c r="C80" s="166"/>
      <c r="D80" s="166"/>
      <c r="E80" s="166"/>
      <c r="F80" s="166"/>
      <c r="G80" s="166"/>
      <c r="H80"/>
    </row>
    <row r="81" spans="1:8" ht="15" x14ac:dyDescent="0.25">
      <c r="A81"/>
      <c r="B81" s="166"/>
      <c r="C81" s="166"/>
      <c r="D81" s="166"/>
      <c r="E81" s="166"/>
      <c r="F81" s="166"/>
      <c r="G81" s="166"/>
      <c r="H81"/>
    </row>
    <row r="82" spans="1:8" ht="15" x14ac:dyDescent="0.25">
      <c r="A82"/>
      <c r="B82" s="166"/>
      <c r="C82" s="166"/>
      <c r="D82" s="166"/>
      <c r="E82" s="166"/>
      <c r="F82" s="166"/>
      <c r="G82" s="166"/>
      <c r="H82"/>
    </row>
    <row r="83" spans="1:8" ht="15" x14ac:dyDescent="0.25">
      <c r="A83"/>
      <c r="B83" s="166"/>
      <c r="C83" s="166"/>
      <c r="D83" s="166"/>
      <c r="E83" s="166"/>
      <c r="F83" s="166"/>
      <c r="G83" s="166"/>
      <c r="H83"/>
    </row>
    <row r="84" spans="1:8" ht="15" x14ac:dyDescent="0.25">
      <c r="A84"/>
      <c r="B84" s="166"/>
      <c r="C84" s="166"/>
      <c r="D84" s="166"/>
      <c r="E84" s="166"/>
      <c r="F84" s="166"/>
      <c r="G84" s="166"/>
      <c r="H84"/>
    </row>
    <row r="85" spans="1:8" ht="15" x14ac:dyDescent="0.25">
      <c r="A85"/>
      <c r="B85" s="166"/>
      <c r="C85" s="166"/>
      <c r="D85" s="166"/>
      <c r="E85" s="166"/>
      <c r="F85" s="166"/>
      <c r="G85" s="166"/>
      <c r="H85"/>
    </row>
    <row r="86" spans="1:8" ht="15" x14ac:dyDescent="0.25">
      <c r="A86"/>
      <c r="B86" s="166"/>
      <c r="C86" s="166"/>
      <c r="D86" s="166"/>
      <c r="E86" s="166"/>
      <c r="F86" s="166"/>
      <c r="G86" s="166"/>
      <c r="H86"/>
    </row>
    <row r="87" spans="1:8" ht="15" x14ac:dyDescent="0.25">
      <c r="A87"/>
      <c r="B87" s="166"/>
      <c r="C87" s="166"/>
      <c r="D87" s="166"/>
      <c r="E87" s="166"/>
      <c r="F87" s="166"/>
      <c r="G87" s="166"/>
      <c r="H87"/>
    </row>
    <row r="88" spans="1:8" ht="15" x14ac:dyDescent="0.25">
      <c r="A88"/>
      <c r="B88" s="166"/>
      <c r="C88" s="166"/>
      <c r="D88" s="166"/>
      <c r="E88" s="166"/>
      <c r="F88" s="166"/>
      <c r="G88" s="166"/>
      <c r="H88"/>
    </row>
    <row r="89" spans="1:8" ht="15" x14ac:dyDescent="0.25">
      <c r="A89"/>
      <c r="B89" s="166"/>
      <c r="C89" s="166"/>
      <c r="D89" s="166"/>
      <c r="E89" s="166"/>
      <c r="F89" s="166"/>
      <c r="G89" s="166"/>
      <c r="H89"/>
    </row>
    <row r="90" spans="1:8" ht="15" x14ac:dyDescent="0.25">
      <c r="A90"/>
      <c r="B90" s="166"/>
      <c r="C90" s="166"/>
      <c r="D90" s="166"/>
      <c r="E90" s="166"/>
      <c r="F90" s="166"/>
      <c r="G90" s="166"/>
      <c r="H90"/>
    </row>
    <row r="91" spans="1:8" ht="15" x14ac:dyDescent="0.25">
      <c r="A91"/>
      <c r="B91" s="166"/>
      <c r="C91" s="166"/>
      <c r="D91" s="166"/>
      <c r="E91" s="166"/>
      <c r="F91" s="166"/>
      <c r="G91" s="166"/>
      <c r="H91"/>
    </row>
    <row r="92" spans="1:8" ht="15" x14ac:dyDescent="0.25">
      <c r="A92"/>
      <c r="B92" s="166"/>
      <c r="C92" s="166"/>
      <c r="D92" s="166"/>
      <c r="E92" s="166"/>
      <c r="F92" s="166"/>
      <c r="G92" s="166"/>
      <c r="H92"/>
    </row>
    <row r="93" spans="1:8" ht="15" x14ac:dyDescent="0.25">
      <c r="A93"/>
      <c r="B93" s="166"/>
      <c r="C93" s="166"/>
      <c r="D93" s="166"/>
      <c r="E93" s="166"/>
      <c r="F93" s="166"/>
      <c r="G93" s="166"/>
      <c r="H93"/>
    </row>
    <row r="94" spans="1:8" ht="15" x14ac:dyDescent="0.25">
      <c r="A94"/>
      <c r="B94" s="166"/>
      <c r="C94" s="166"/>
      <c r="D94" s="166"/>
      <c r="E94" s="166"/>
      <c r="F94" s="166"/>
      <c r="G94" s="166"/>
      <c r="H94"/>
    </row>
    <row r="95" spans="1:8" ht="15" x14ac:dyDescent="0.25">
      <c r="A95"/>
      <c r="B95" s="166"/>
      <c r="C95" s="166"/>
      <c r="D95" s="166"/>
      <c r="E95" s="166"/>
      <c r="F95" s="166"/>
      <c r="G95" s="166"/>
      <c r="H95"/>
    </row>
    <row r="96" spans="1:8" ht="15" x14ac:dyDescent="0.25">
      <c r="A96"/>
      <c r="B96" s="166"/>
      <c r="C96" s="166"/>
      <c r="D96" s="166"/>
      <c r="E96" s="166"/>
      <c r="F96" s="166"/>
      <c r="G96" s="166"/>
      <c r="H96"/>
    </row>
    <row r="97" spans="1:8" ht="15" x14ac:dyDescent="0.25">
      <c r="A97"/>
      <c r="B97" s="166"/>
      <c r="C97" s="166"/>
      <c r="D97" s="166"/>
      <c r="E97" s="166"/>
      <c r="F97" s="166"/>
      <c r="G97" s="166"/>
      <c r="H97"/>
    </row>
    <row r="98" spans="1:8" ht="15" x14ac:dyDescent="0.25">
      <c r="A98"/>
      <c r="B98" s="166"/>
      <c r="C98" s="166"/>
      <c r="D98" s="166"/>
      <c r="E98" s="166"/>
      <c r="F98" s="166"/>
      <c r="G98" s="166"/>
      <c r="H98"/>
    </row>
    <row r="99" spans="1:8" ht="15" x14ac:dyDescent="0.25">
      <c r="A99"/>
      <c r="B99" s="166"/>
      <c r="C99" s="166"/>
      <c r="D99" s="166"/>
      <c r="E99" s="166"/>
      <c r="F99" s="166"/>
      <c r="G99" s="166"/>
      <c r="H99"/>
    </row>
    <row r="100" spans="1:8" ht="15" x14ac:dyDescent="0.25">
      <c r="A100"/>
      <c r="B100" s="166"/>
      <c r="C100" s="166"/>
      <c r="D100" s="166"/>
      <c r="E100" s="166"/>
      <c r="F100" s="166"/>
      <c r="G100" s="166"/>
      <c r="H100"/>
    </row>
    <row r="101" spans="1:8" ht="15" x14ac:dyDescent="0.25">
      <c r="A101"/>
      <c r="B101" s="166"/>
      <c r="C101" s="166"/>
      <c r="D101" s="166"/>
      <c r="E101" s="166"/>
      <c r="F101" s="166"/>
      <c r="G101" s="166"/>
      <c r="H101"/>
    </row>
    <row r="102" spans="1:8" ht="15" x14ac:dyDescent="0.25">
      <c r="A102"/>
      <c r="B102" s="166"/>
      <c r="C102" s="166"/>
      <c r="D102" s="166"/>
      <c r="E102" s="166"/>
      <c r="F102" s="166"/>
      <c r="G102" s="166"/>
      <c r="H102"/>
    </row>
    <row r="103" spans="1:8" ht="15" x14ac:dyDescent="0.25">
      <c r="A103"/>
      <c r="B103" s="166"/>
      <c r="C103" s="166"/>
      <c r="D103" s="166"/>
      <c r="E103" s="166"/>
      <c r="F103" s="166"/>
      <c r="G103" s="166"/>
      <c r="H103"/>
    </row>
    <row r="104" spans="1:8" ht="15" x14ac:dyDescent="0.25">
      <c r="A104"/>
      <c r="B104" s="166"/>
      <c r="C104" s="166"/>
      <c r="D104" s="166"/>
      <c r="E104" s="166"/>
      <c r="F104" s="166"/>
      <c r="G104" s="166"/>
      <c r="H104"/>
    </row>
    <row r="105" spans="1:8" ht="15" x14ac:dyDescent="0.25">
      <c r="A105"/>
      <c r="B105" s="166"/>
      <c r="C105" s="166"/>
      <c r="D105" s="166"/>
      <c r="E105" s="166"/>
      <c r="F105" s="166"/>
      <c r="G105" s="166"/>
      <c r="H105"/>
    </row>
    <row r="106" spans="1:8" ht="15" x14ac:dyDescent="0.25">
      <c r="A106"/>
      <c r="B106" s="166"/>
      <c r="C106" s="166"/>
      <c r="D106" s="166"/>
      <c r="E106" s="166"/>
      <c r="F106" s="166"/>
      <c r="G106" s="166"/>
      <c r="H106"/>
    </row>
    <row r="107" spans="1:8" ht="15" x14ac:dyDescent="0.25">
      <c r="A107"/>
      <c r="B107" s="166"/>
      <c r="C107" s="166"/>
      <c r="D107" s="166"/>
      <c r="E107" s="166"/>
      <c r="F107" s="166"/>
      <c r="G107" s="166"/>
      <c r="H107"/>
    </row>
    <row r="108" spans="1:8" ht="15" x14ac:dyDescent="0.25">
      <c r="A108"/>
      <c r="B108" s="166"/>
      <c r="C108" s="166"/>
      <c r="D108" s="166"/>
      <c r="E108" s="166"/>
      <c r="F108" s="166"/>
      <c r="G108" s="166"/>
      <c r="H108"/>
    </row>
    <row r="109" spans="1:8" ht="15" x14ac:dyDescent="0.25">
      <c r="A109"/>
      <c r="B109" s="166"/>
      <c r="C109" s="166"/>
      <c r="D109" s="166"/>
      <c r="E109" s="166"/>
      <c r="F109" s="166"/>
      <c r="G109" s="166"/>
      <c r="H109"/>
    </row>
    <row r="110" spans="1:8" ht="15" x14ac:dyDescent="0.25">
      <c r="A110"/>
      <c r="B110" s="166"/>
      <c r="C110" s="166"/>
      <c r="D110" s="166"/>
      <c r="E110" s="166"/>
      <c r="F110" s="166"/>
      <c r="G110" s="166"/>
      <c r="H110"/>
    </row>
    <row r="111" spans="1:8" ht="15" x14ac:dyDescent="0.25">
      <c r="A111"/>
      <c r="B111" s="166"/>
      <c r="C111" s="166"/>
      <c r="D111" s="166"/>
      <c r="E111" s="166"/>
      <c r="F111" s="166"/>
      <c r="G111" s="166"/>
      <c r="H111"/>
    </row>
    <row r="112" spans="1:8" ht="15" x14ac:dyDescent="0.25">
      <c r="A112"/>
      <c r="B112" s="166"/>
      <c r="C112" s="166"/>
      <c r="D112" s="166"/>
      <c r="E112" s="166"/>
      <c r="F112" s="166"/>
      <c r="G112" s="166"/>
      <c r="H112"/>
    </row>
    <row r="113" spans="1:8" ht="15" x14ac:dyDescent="0.25">
      <c r="A113"/>
      <c r="B113" s="166"/>
      <c r="C113" s="166"/>
      <c r="D113" s="166"/>
      <c r="E113" s="166"/>
      <c r="F113" s="166"/>
      <c r="G113" s="166"/>
      <c r="H113"/>
    </row>
    <row r="114" spans="1:8" ht="15" x14ac:dyDescent="0.25">
      <c r="A114"/>
      <c r="B114" s="166"/>
      <c r="C114" s="166"/>
      <c r="D114" s="166"/>
      <c r="E114" s="166"/>
      <c r="F114" s="166"/>
      <c r="G114" s="166"/>
      <c r="H114"/>
    </row>
    <row r="115" spans="1:8" ht="15" x14ac:dyDescent="0.25">
      <c r="A115"/>
      <c r="B115" s="166"/>
      <c r="C115" s="166"/>
      <c r="D115" s="166"/>
      <c r="E115" s="166"/>
      <c r="F115" s="166"/>
      <c r="G115" s="166"/>
      <c r="H115"/>
    </row>
    <row r="116" spans="1:8" ht="15" x14ac:dyDescent="0.25">
      <c r="A116"/>
      <c r="B116" s="166"/>
      <c r="C116" s="166"/>
      <c r="D116" s="166"/>
      <c r="E116" s="166"/>
      <c r="F116" s="166"/>
      <c r="G116" s="166"/>
      <c r="H116"/>
    </row>
    <row r="117" spans="1:8" ht="15" x14ac:dyDescent="0.25">
      <c r="A117"/>
      <c r="B117" s="166"/>
      <c r="C117" s="166"/>
      <c r="D117" s="166"/>
      <c r="E117" s="166"/>
      <c r="F117" s="166"/>
      <c r="G117" s="166"/>
      <c r="H117"/>
    </row>
    <row r="118" spans="1:8" ht="15" x14ac:dyDescent="0.25">
      <c r="A118"/>
      <c r="B118" s="166"/>
      <c r="C118" s="166"/>
      <c r="D118" s="166"/>
      <c r="E118" s="166"/>
      <c r="F118" s="166"/>
      <c r="G118" s="166"/>
      <c r="H118"/>
    </row>
    <row r="119" spans="1:8" ht="15" x14ac:dyDescent="0.25">
      <c r="A119"/>
      <c r="B119" s="166"/>
      <c r="C119" s="166"/>
      <c r="D119" s="166"/>
      <c r="E119" s="166"/>
      <c r="F119" s="166"/>
      <c r="G119" s="166"/>
      <c r="H119"/>
    </row>
    <row r="120" spans="1:8" ht="15" x14ac:dyDescent="0.25">
      <c r="A120"/>
      <c r="B120" s="166"/>
      <c r="C120" s="166"/>
      <c r="D120" s="166"/>
      <c r="E120" s="166"/>
      <c r="F120" s="166"/>
      <c r="G120" s="166"/>
      <c r="H120"/>
    </row>
    <row r="121" spans="1:8" ht="15" x14ac:dyDescent="0.25">
      <c r="A121"/>
      <c r="B121" s="166"/>
      <c r="C121" s="166"/>
      <c r="D121" s="166"/>
      <c r="E121" s="166"/>
      <c r="F121" s="166"/>
      <c r="G121" s="166"/>
      <c r="H121"/>
    </row>
    <row r="122" spans="1:8" ht="15" x14ac:dyDescent="0.25">
      <c r="A122"/>
      <c r="B122" s="166"/>
      <c r="C122" s="166"/>
      <c r="D122" s="166"/>
      <c r="E122" s="166"/>
      <c r="F122" s="166"/>
      <c r="G122" s="166"/>
      <c r="H122"/>
    </row>
    <row r="123" spans="1:8" ht="15" x14ac:dyDescent="0.25">
      <c r="A123"/>
      <c r="B123" s="166"/>
      <c r="C123" s="166"/>
      <c r="D123" s="166"/>
      <c r="E123" s="166"/>
      <c r="F123" s="166"/>
      <c r="G123" s="166"/>
      <c r="H123"/>
    </row>
    <row r="124" spans="1:8" ht="15" x14ac:dyDescent="0.25">
      <c r="A124"/>
      <c r="B124" s="166"/>
      <c r="C124" s="166"/>
      <c r="D124" s="166"/>
      <c r="E124" s="166"/>
      <c r="F124" s="166"/>
      <c r="G124" s="166"/>
      <c r="H124"/>
    </row>
    <row r="125" spans="1:8" ht="15" x14ac:dyDescent="0.25">
      <c r="A125"/>
      <c r="B125" s="166"/>
      <c r="C125" s="166"/>
      <c r="D125" s="166"/>
      <c r="E125" s="166"/>
      <c r="F125" s="166"/>
      <c r="G125" s="166"/>
      <c r="H125"/>
    </row>
    <row r="126" spans="1:8" ht="15" x14ac:dyDescent="0.25">
      <c r="A126"/>
      <c r="B126" s="166"/>
      <c r="C126" s="166"/>
      <c r="D126" s="166"/>
      <c r="E126" s="166"/>
      <c r="F126" s="166"/>
      <c r="G126" s="166"/>
      <c r="H126"/>
    </row>
    <row r="127" spans="1:8" ht="15" x14ac:dyDescent="0.25">
      <c r="A127"/>
      <c r="B127" s="166"/>
      <c r="C127" s="166"/>
      <c r="D127" s="166"/>
      <c r="E127" s="166"/>
      <c r="F127" s="166"/>
      <c r="G127" s="166"/>
      <c r="H127"/>
    </row>
    <row r="128" spans="1:8" ht="15" x14ac:dyDescent="0.25">
      <c r="A128"/>
      <c r="B128" s="166"/>
      <c r="C128" s="166"/>
      <c r="D128" s="166"/>
      <c r="E128" s="166"/>
      <c r="F128" s="166"/>
      <c r="G128" s="166"/>
      <c r="H128"/>
    </row>
    <row r="129" spans="1:8" ht="15" x14ac:dyDescent="0.25">
      <c r="A129"/>
      <c r="B129" s="166"/>
      <c r="C129" s="166"/>
      <c r="D129" s="166"/>
      <c r="E129" s="166"/>
      <c r="F129" s="166"/>
      <c r="G129" s="166"/>
      <c r="H129"/>
    </row>
    <row r="130" spans="1:8" ht="15" x14ac:dyDescent="0.25">
      <c r="A130"/>
      <c r="B130" s="166"/>
      <c r="C130" s="166"/>
      <c r="D130" s="166"/>
      <c r="E130" s="166"/>
      <c r="F130" s="166"/>
      <c r="G130" s="166"/>
      <c r="H130"/>
    </row>
    <row r="131" spans="1:8" ht="15" x14ac:dyDescent="0.25">
      <c r="A131"/>
      <c r="B131" s="166"/>
      <c r="C131" s="166"/>
      <c r="D131" s="166"/>
      <c r="E131" s="166"/>
      <c r="F131" s="166"/>
      <c r="G131" s="166"/>
      <c r="H131"/>
    </row>
    <row r="132" spans="1:8" ht="15" x14ac:dyDescent="0.25">
      <c r="A132"/>
      <c r="B132" s="166"/>
      <c r="C132" s="166"/>
      <c r="D132" s="166"/>
      <c r="E132" s="166"/>
      <c r="F132" s="166"/>
      <c r="G132" s="166"/>
      <c r="H132"/>
    </row>
    <row r="133" spans="1:8" ht="15" x14ac:dyDescent="0.25">
      <c r="A133"/>
      <c r="B133" s="166"/>
      <c r="C133" s="166"/>
      <c r="D133" s="166"/>
      <c r="E133" s="166"/>
      <c r="F133" s="166"/>
      <c r="G133" s="166"/>
      <c r="H133"/>
    </row>
    <row r="134" spans="1:8" ht="15" x14ac:dyDescent="0.25">
      <c r="A134"/>
      <c r="B134" s="166"/>
      <c r="C134" s="166"/>
      <c r="D134" s="166"/>
      <c r="E134" s="166"/>
      <c r="F134" s="166"/>
      <c r="G134" s="166"/>
      <c r="H134"/>
    </row>
    <row r="135" spans="1:8" ht="15" x14ac:dyDescent="0.25">
      <c r="A135"/>
      <c r="B135" s="166"/>
      <c r="C135" s="166"/>
      <c r="D135" s="166"/>
      <c r="E135" s="166"/>
      <c r="F135" s="166"/>
      <c r="G135" s="166"/>
      <c r="H135"/>
    </row>
    <row r="136" spans="1:8" ht="15" x14ac:dyDescent="0.25">
      <c r="A136"/>
      <c r="B136" s="166"/>
      <c r="C136" s="166"/>
      <c r="D136" s="166"/>
      <c r="E136" s="166"/>
      <c r="F136" s="166"/>
      <c r="G136" s="166"/>
      <c r="H136"/>
    </row>
    <row r="137" spans="1:8" ht="15" x14ac:dyDescent="0.25">
      <c r="A137"/>
      <c r="B137" s="166"/>
      <c r="C137" s="166"/>
      <c r="D137" s="166"/>
      <c r="E137" s="166"/>
      <c r="F137" s="166"/>
      <c r="G137" s="166"/>
      <c r="H137"/>
    </row>
    <row r="138" spans="1:8" ht="15" x14ac:dyDescent="0.25">
      <c r="A138"/>
      <c r="B138" s="166"/>
      <c r="C138" s="166"/>
      <c r="D138" s="166"/>
      <c r="E138" s="166"/>
      <c r="F138" s="166"/>
      <c r="G138" s="166"/>
      <c r="H138"/>
    </row>
    <row r="139" spans="1:8" ht="15" x14ac:dyDescent="0.25">
      <c r="A139"/>
      <c r="B139" s="166"/>
      <c r="C139" s="166"/>
      <c r="D139" s="166"/>
      <c r="E139" s="166"/>
      <c r="F139" s="166"/>
      <c r="G139" s="166"/>
      <c r="H139"/>
    </row>
    <row r="140" spans="1:8" ht="15" x14ac:dyDescent="0.25">
      <c r="A140"/>
      <c r="B140" s="166"/>
      <c r="C140" s="166"/>
      <c r="D140" s="166"/>
      <c r="E140" s="166"/>
      <c r="F140" s="166"/>
      <c r="G140" s="166"/>
      <c r="H140"/>
    </row>
    <row r="141" spans="1:8" ht="15" x14ac:dyDescent="0.25">
      <c r="A141"/>
      <c r="B141" s="166"/>
      <c r="C141" s="166"/>
      <c r="D141" s="166"/>
      <c r="E141" s="166"/>
      <c r="F141" s="166"/>
      <c r="G141" s="166"/>
      <c r="H141"/>
    </row>
    <row r="142" spans="1:8" ht="15" x14ac:dyDescent="0.25">
      <c r="A142"/>
      <c r="B142" s="166"/>
      <c r="C142" s="166"/>
      <c r="D142" s="166"/>
      <c r="E142" s="166"/>
      <c r="F142" s="166"/>
      <c r="G142" s="166"/>
      <c r="H142"/>
    </row>
    <row r="143" spans="1:8" ht="15" x14ac:dyDescent="0.25">
      <c r="A143"/>
      <c r="B143" s="166"/>
      <c r="C143" s="166"/>
      <c r="D143" s="166"/>
      <c r="E143" s="166"/>
      <c r="F143" s="166"/>
      <c r="G143" s="166"/>
      <c r="H143"/>
    </row>
    <row r="144" spans="1:8" ht="15" x14ac:dyDescent="0.25">
      <c r="A144"/>
      <c r="B144" s="166"/>
      <c r="C144" s="166"/>
      <c r="D144" s="166"/>
      <c r="E144" s="166"/>
      <c r="F144" s="166"/>
      <c r="G144" s="166"/>
      <c r="H144"/>
    </row>
    <row r="145" spans="1:8" ht="15" x14ac:dyDescent="0.25">
      <c r="A145"/>
      <c r="B145" s="166"/>
      <c r="C145" s="166"/>
      <c r="D145" s="166"/>
      <c r="E145" s="166"/>
      <c r="F145" s="166"/>
      <c r="G145" s="166"/>
      <c r="H145"/>
    </row>
    <row r="146" spans="1:8" ht="15" x14ac:dyDescent="0.25">
      <c r="A146"/>
      <c r="B146" s="166"/>
      <c r="C146" s="166"/>
      <c r="D146" s="166"/>
      <c r="E146" s="166"/>
      <c r="F146" s="166"/>
      <c r="G146" s="166"/>
      <c r="H146"/>
    </row>
    <row r="147" spans="1:8" ht="15" x14ac:dyDescent="0.25">
      <c r="A147"/>
      <c r="B147" s="166"/>
      <c r="C147" s="166"/>
      <c r="D147" s="166"/>
      <c r="E147" s="166"/>
      <c r="F147" s="166"/>
      <c r="G147" s="166"/>
      <c r="H147"/>
    </row>
    <row r="148" spans="1:8" ht="15" x14ac:dyDescent="0.25">
      <c r="A148"/>
      <c r="B148" s="166"/>
      <c r="C148" s="166"/>
      <c r="D148" s="166"/>
      <c r="E148" s="166"/>
      <c r="F148" s="166"/>
      <c r="G148" s="166"/>
      <c r="H148"/>
    </row>
    <row r="149" spans="1:8" ht="15" x14ac:dyDescent="0.25">
      <c r="A149"/>
      <c r="B149" s="166"/>
      <c r="C149" s="166"/>
      <c r="D149" s="166"/>
      <c r="E149" s="166"/>
      <c r="F149" s="166"/>
      <c r="G149" s="166"/>
      <c r="H149"/>
    </row>
    <row r="150" spans="1:8" ht="15" x14ac:dyDescent="0.25">
      <c r="A150"/>
      <c r="B150" s="166"/>
      <c r="C150" s="166"/>
      <c r="D150" s="166"/>
      <c r="E150" s="166"/>
      <c r="F150" s="166"/>
      <c r="G150" s="166"/>
      <c r="H150"/>
    </row>
    <row r="151" spans="1:8" ht="15" x14ac:dyDescent="0.25">
      <c r="A151"/>
      <c r="B151" s="166"/>
      <c r="C151" s="166"/>
      <c r="D151" s="166"/>
      <c r="E151" s="166"/>
      <c r="F151" s="166"/>
      <c r="G151" s="166"/>
      <c r="H151"/>
    </row>
    <row r="152" spans="1:8" ht="15" x14ac:dyDescent="0.25">
      <c r="A152"/>
      <c r="B152" s="166"/>
      <c r="C152" s="166"/>
      <c r="D152" s="166"/>
      <c r="E152" s="166"/>
      <c r="F152" s="166"/>
      <c r="G152" s="166"/>
      <c r="H152"/>
    </row>
    <row r="153" spans="1:8" ht="15" x14ac:dyDescent="0.25">
      <c r="A153"/>
      <c r="B153" s="166"/>
      <c r="C153" s="166"/>
      <c r="D153" s="166"/>
      <c r="E153" s="166"/>
      <c r="F153" s="166"/>
      <c r="G153" s="166"/>
      <c r="H153"/>
    </row>
    <row r="154" spans="1:8" ht="15" x14ac:dyDescent="0.25">
      <c r="A154"/>
      <c r="B154" s="166"/>
      <c r="C154" s="166"/>
      <c r="D154" s="166"/>
      <c r="E154" s="166"/>
      <c r="F154" s="166"/>
      <c r="G154" s="166"/>
      <c r="H154"/>
    </row>
    <row r="155" spans="1:8" ht="15" x14ac:dyDescent="0.25">
      <c r="A155"/>
      <c r="B155" s="166"/>
      <c r="C155" s="166"/>
      <c r="D155" s="166"/>
      <c r="E155" s="166"/>
      <c r="F155" s="166"/>
      <c r="G155" s="166"/>
      <c r="H155"/>
    </row>
    <row r="156" spans="1:8" ht="15" x14ac:dyDescent="0.25">
      <c r="A156"/>
      <c r="B156" s="166"/>
      <c r="C156" s="166"/>
      <c r="D156" s="166"/>
      <c r="E156" s="166"/>
      <c r="F156" s="166"/>
      <c r="G156" s="166"/>
      <c r="H156"/>
    </row>
    <row r="157" spans="1:8" ht="15" x14ac:dyDescent="0.25">
      <c r="A157"/>
      <c r="B157" s="166"/>
      <c r="C157" s="166"/>
      <c r="D157" s="166"/>
      <c r="E157" s="166"/>
      <c r="F157" s="166"/>
      <c r="G157" s="166"/>
      <c r="H157"/>
    </row>
    <row r="158" spans="1:8" ht="15" x14ac:dyDescent="0.25">
      <c r="A158"/>
      <c r="B158" s="166"/>
      <c r="C158" s="166"/>
      <c r="D158" s="166"/>
      <c r="E158" s="166"/>
      <c r="F158" s="166"/>
      <c r="G158" s="166"/>
      <c r="H158"/>
    </row>
    <row r="159" spans="1:8" ht="15" x14ac:dyDescent="0.25">
      <c r="A159"/>
      <c r="B159" s="166"/>
      <c r="C159" s="166"/>
      <c r="D159" s="166"/>
      <c r="E159" s="166"/>
      <c r="F159" s="166"/>
      <c r="G159" s="166"/>
      <c r="H159"/>
    </row>
    <row r="160" spans="1:8" ht="15" x14ac:dyDescent="0.25">
      <c r="A160"/>
      <c r="B160" s="166"/>
      <c r="C160" s="166"/>
      <c r="D160" s="166"/>
      <c r="E160" s="166"/>
      <c r="F160" s="166"/>
      <c r="G160" s="166"/>
      <c r="H160"/>
    </row>
    <row r="161" spans="1:8" ht="15" x14ac:dyDescent="0.25">
      <c r="A161"/>
      <c r="B161" s="166"/>
      <c r="C161" s="166"/>
      <c r="D161" s="166"/>
      <c r="E161" s="166"/>
      <c r="F161" s="166"/>
      <c r="G161" s="166"/>
      <c r="H161"/>
    </row>
    <row r="162" spans="1:8" ht="15" x14ac:dyDescent="0.25">
      <c r="A162"/>
      <c r="B162" s="166"/>
      <c r="C162" s="166"/>
      <c r="D162" s="166"/>
      <c r="E162" s="166"/>
      <c r="F162" s="166"/>
      <c r="G162" s="166"/>
      <c r="H162"/>
    </row>
    <row r="163" spans="1:8" ht="15" x14ac:dyDescent="0.25">
      <c r="A163"/>
      <c r="B163" s="166"/>
      <c r="C163" s="166"/>
      <c r="D163" s="166"/>
      <c r="E163" s="166"/>
      <c r="F163" s="166"/>
      <c r="G163" s="166"/>
      <c r="H163"/>
    </row>
    <row r="164" spans="1:8" ht="15" x14ac:dyDescent="0.25">
      <c r="A164"/>
      <c r="B164" s="166"/>
      <c r="C164" s="166"/>
      <c r="D164" s="166"/>
      <c r="E164" s="166"/>
      <c r="F164" s="166"/>
      <c r="G164" s="166"/>
      <c r="H164"/>
    </row>
    <row r="165" spans="1:8" ht="15" x14ac:dyDescent="0.25">
      <c r="A165"/>
      <c r="B165" s="166"/>
      <c r="C165" s="166"/>
      <c r="D165" s="166"/>
      <c r="E165" s="166"/>
      <c r="F165" s="166"/>
      <c r="G165" s="166"/>
      <c r="H165"/>
    </row>
    <row r="166" spans="1:8" ht="15" x14ac:dyDescent="0.25">
      <c r="A166"/>
      <c r="B166" s="166"/>
      <c r="C166" s="166"/>
      <c r="D166" s="166"/>
      <c r="E166" s="166"/>
      <c r="F166" s="166"/>
      <c r="G166" s="166"/>
      <c r="H166"/>
    </row>
    <row r="167" spans="1:8" ht="15" x14ac:dyDescent="0.25">
      <c r="A167"/>
      <c r="B167" s="166"/>
      <c r="C167" s="166"/>
      <c r="D167" s="166"/>
      <c r="E167" s="166"/>
      <c r="F167" s="166"/>
      <c r="G167" s="166"/>
      <c r="H167"/>
    </row>
    <row r="168" spans="1:8" ht="15" x14ac:dyDescent="0.25">
      <c r="A168"/>
      <c r="B168" s="166"/>
      <c r="C168" s="166"/>
      <c r="D168" s="166"/>
      <c r="E168" s="166"/>
      <c r="F168" s="166"/>
      <c r="G168" s="166"/>
      <c r="H168"/>
    </row>
    <row r="169" spans="1:8" ht="15" x14ac:dyDescent="0.25">
      <c r="A169"/>
      <c r="B169" s="166"/>
      <c r="C169" s="166"/>
      <c r="D169" s="166"/>
      <c r="E169" s="166"/>
      <c r="F169" s="166"/>
      <c r="G169" s="166"/>
      <c r="H169"/>
    </row>
    <row r="170" spans="1:8" ht="15" x14ac:dyDescent="0.25">
      <c r="A170"/>
      <c r="B170" s="166"/>
      <c r="C170" s="166"/>
      <c r="D170" s="166"/>
      <c r="E170" s="166"/>
      <c r="F170" s="166"/>
      <c r="G170" s="166"/>
      <c r="H170"/>
    </row>
    <row r="171" spans="1:8" ht="15" x14ac:dyDescent="0.25">
      <c r="A171"/>
      <c r="B171" s="166"/>
      <c r="C171" s="166"/>
      <c r="D171" s="166"/>
      <c r="E171" s="166"/>
      <c r="F171" s="166"/>
      <c r="G171" s="166"/>
      <c r="H171"/>
    </row>
    <row r="172" spans="1:8" ht="15" x14ac:dyDescent="0.25">
      <c r="A172"/>
      <c r="B172" s="166"/>
      <c r="C172" s="166"/>
      <c r="D172" s="166"/>
      <c r="E172" s="166"/>
      <c r="F172" s="166"/>
      <c r="G172" s="166"/>
      <c r="H172"/>
    </row>
    <row r="173" spans="1:8" ht="15" x14ac:dyDescent="0.25">
      <c r="A173"/>
      <c r="B173" s="166"/>
      <c r="C173" s="166"/>
      <c r="D173" s="166"/>
      <c r="E173" s="166"/>
      <c r="F173" s="166"/>
      <c r="G173" s="166"/>
      <c r="H173"/>
    </row>
    <row r="174" spans="1:8" ht="15" x14ac:dyDescent="0.25">
      <c r="A174"/>
      <c r="B174" s="166"/>
      <c r="C174" s="166"/>
      <c r="D174" s="166"/>
      <c r="E174" s="166"/>
      <c r="F174" s="166"/>
      <c r="G174" s="166"/>
      <c r="H174"/>
    </row>
    <row r="175" spans="1:8" ht="15" x14ac:dyDescent="0.25">
      <c r="A175"/>
      <c r="B175" s="166"/>
      <c r="C175" s="166"/>
      <c r="D175" s="166"/>
      <c r="E175" s="166"/>
      <c r="F175" s="166"/>
      <c r="G175" s="166"/>
      <c r="H175"/>
    </row>
    <row r="176" spans="1:8" ht="15" x14ac:dyDescent="0.25">
      <c r="A176"/>
      <c r="B176" s="166"/>
      <c r="C176" s="166"/>
      <c r="D176" s="166"/>
      <c r="E176" s="166"/>
      <c r="F176" s="166"/>
      <c r="G176" s="166"/>
      <c r="H176"/>
    </row>
    <row r="177" spans="1:8" ht="15" x14ac:dyDescent="0.25">
      <c r="A177"/>
      <c r="B177" s="166"/>
      <c r="C177" s="166"/>
      <c r="D177" s="166"/>
      <c r="E177" s="166"/>
      <c r="F177" s="166"/>
      <c r="G177" s="166"/>
      <c r="H177"/>
    </row>
    <row r="178" spans="1:8" ht="15" x14ac:dyDescent="0.25">
      <c r="A178"/>
      <c r="B178" s="166"/>
      <c r="C178" s="166"/>
      <c r="D178" s="166"/>
      <c r="E178" s="166"/>
      <c r="F178" s="166"/>
      <c r="G178" s="166"/>
      <c r="H178"/>
    </row>
    <row r="179" spans="1:8" ht="15" x14ac:dyDescent="0.25">
      <c r="A179"/>
      <c r="B179" s="166"/>
      <c r="C179" s="166"/>
      <c r="D179" s="166"/>
      <c r="E179" s="166"/>
      <c r="F179" s="166"/>
      <c r="G179" s="166"/>
      <c r="H179"/>
    </row>
    <row r="180" spans="1:8" ht="15" x14ac:dyDescent="0.25">
      <c r="A180"/>
      <c r="B180" s="166"/>
      <c r="C180" s="166"/>
      <c r="D180" s="166"/>
      <c r="E180" s="166"/>
      <c r="F180" s="166"/>
      <c r="G180" s="166"/>
      <c r="H180"/>
    </row>
    <row r="181" spans="1:8" ht="15" x14ac:dyDescent="0.25">
      <c r="A181"/>
      <c r="B181" s="166"/>
      <c r="C181" s="166"/>
      <c r="D181" s="166"/>
      <c r="E181" s="166"/>
      <c r="F181" s="166"/>
      <c r="G181" s="166"/>
      <c r="H181"/>
    </row>
    <row r="182" spans="1:8" ht="15" x14ac:dyDescent="0.25">
      <c r="A182"/>
      <c r="B182" s="166"/>
      <c r="C182" s="166"/>
      <c r="D182" s="166"/>
      <c r="E182" s="166"/>
      <c r="F182" s="166"/>
      <c r="G182" s="166"/>
      <c r="H182"/>
    </row>
    <row r="183" spans="1:8" ht="15" x14ac:dyDescent="0.25">
      <c r="A183"/>
      <c r="B183" s="166"/>
      <c r="C183" s="166"/>
      <c r="D183" s="166"/>
      <c r="E183" s="166"/>
      <c r="F183" s="166"/>
      <c r="G183" s="166"/>
      <c r="H183"/>
    </row>
    <row r="184" spans="1:8" ht="15" x14ac:dyDescent="0.25">
      <c r="A184"/>
      <c r="B184" s="166"/>
      <c r="C184" s="166"/>
      <c r="D184" s="166"/>
      <c r="E184" s="166"/>
      <c r="F184" s="166"/>
      <c r="G184" s="166"/>
      <c r="H184"/>
    </row>
    <row r="185" spans="1:8" ht="15" x14ac:dyDescent="0.25">
      <c r="A185"/>
      <c r="B185" s="166"/>
      <c r="C185" s="166"/>
      <c r="D185" s="166"/>
      <c r="E185" s="166"/>
      <c r="F185" s="166"/>
      <c r="G185" s="166"/>
      <c r="H185"/>
    </row>
    <row r="186" spans="1:8" ht="15" x14ac:dyDescent="0.25">
      <c r="A186"/>
      <c r="B186" s="166"/>
      <c r="C186" s="166"/>
      <c r="D186" s="166"/>
      <c r="E186" s="166"/>
      <c r="F186" s="166"/>
      <c r="G186" s="166"/>
      <c r="H186"/>
    </row>
    <row r="187" spans="1:8" ht="15" x14ac:dyDescent="0.25">
      <c r="A187"/>
      <c r="B187" s="166"/>
      <c r="C187" s="166"/>
      <c r="D187" s="166"/>
      <c r="E187" s="166"/>
      <c r="F187" s="166"/>
      <c r="G187" s="166"/>
      <c r="H187"/>
    </row>
    <row r="188" spans="1:8" ht="15" x14ac:dyDescent="0.25">
      <c r="A188"/>
      <c r="B188" s="166"/>
      <c r="C188" s="166"/>
      <c r="D188" s="166"/>
      <c r="E188" s="166"/>
      <c r="F188" s="166"/>
      <c r="G188" s="166"/>
      <c r="H188"/>
    </row>
    <row r="189" spans="1:8" ht="15" x14ac:dyDescent="0.25">
      <c r="A189"/>
      <c r="B189" s="166"/>
      <c r="C189" s="166"/>
      <c r="D189" s="166"/>
      <c r="E189" s="166"/>
      <c r="F189" s="166"/>
      <c r="G189" s="166"/>
      <c r="H189"/>
    </row>
    <row r="190" spans="1:8" ht="15" x14ac:dyDescent="0.25">
      <c r="A190"/>
      <c r="B190" s="166"/>
      <c r="C190" s="166"/>
      <c r="D190" s="166"/>
      <c r="E190" s="166"/>
      <c r="F190" s="166"/>
      <c r="G190" s="166"/>
      <c r="H190"/>
    </row>
    <row r="191" spans="1:8" ht="15" x14ac:dyDescent="0.25">
      <c r="A191"/>
      <c r="B191" s="166"/>
      <c r="C191" s="166"/>
      <c r="D191" s="166"/>
      <c r="E191" s="166"/>
      <c r="F191" s="166"/>
      <c r="G191" s="166"/>
      <c r="H191"/>
    </row>
    <row r="192" spans="1:8" ht="15" x14ac:dyDescent="0.25">
      <c r="A192"/>
      <c r="B192" s="166"/>
      <c r="C192" s="166"/>
      <c r="D192" s="166"/>
      <c r="E192" s="166"/>
      <c r="F192" s="166"/>
      <c r="G192" s="166"/>
      <c r="H192"/>
    </row>
    <row r="193" spans="1:8" ht="15" x14ac:dyDescent="0.25">
      <c r="A193"/>
      <c r="B193" s="166"/>
      <c r="C193" s="166"/>
      <c r="D193" s="166"/>
      <c r="E193" s="166"/>
      <c r="F193" s="166"/>
      <c r="G193" s="166"/>
      <c r="H193"/>
    </row>
    <row r="194" spans="1:8" ht="15" x14ac:dyDescent="0.25">
      <c r="A194"/>
      <c r="B194" s="166"/>
      <c r="C194" s="166"/>
      <c r="D194" s="166"/>
      <c r="E194" s="166"/>
      <c r="F194" s="166"/>
      <c r="G194" s="166"/>
      <c r="H194"/>
    </row>
    <row r="195" spans="1:8" ht="15" x14ac:dyDescent="0.25">
      <c r="A195"/>
      <c r="B195" s="166"/>
      <c r="C195" s="166"/>
      <c r="D195" s="166"/>
      <c r="E195" s="166"/>
      <c r="F195" s="166"/>
      <c r="G195" s="166"/>
      <c r="H195"/>
    </row>
    <row r="196" spans="1:8" ht="15" x14ac:dyDescent="0.25">
      <c r="A196"/>
      <c r="B196" s="166"/>
      <c r="C196" s="166"/>
      <c r="D196" s="166"/>
      <c r="E196" s="166"/>
      <c r="F196" s="166"/>
      <c r="G196" s="166"/>
      <c r="H196"/>
    </row>
    <row r="197" spans="1:8" ht="15" x14ac:dyDescent="0.25">
      <c r="A197"/>
      <c r="B197" s="166"/>
      <c r="C197" s="166"/>
      <c r="D197" s="166"/>
      <c r="E197" s="166"/>
      <c r="F197" s="166"/>
      <c r="G197" s="166"/>
      <c r="H197"/>
    </row>
    <row r="198" spans="1:8" ht="15" x14ac:dyDescent="0.25">
      <c r="A198"/>
      <c r="B198" s="166"/>
      <c r="C198" s="166"/>
      <c r="D198" s="166"/>
      <c r="E198" s="166"/>
      <c r="F198" s="166"/>
      <c r="G198" s="166"/>
      <c r="H198"/>
    </row>
    <row r="199" spans="1:8" ht="15" x14ac:dyDescent="0.25">
      <c r="A199"/>
      <c r="B199" s="166"/>
      <c r="C199" s="166"/>
      <c r="D199" s="166"/>
      <c r="E199" s="166"/>
      <c r="F199" s="166"/>
      <c r="G199" s="166"/>
      <c r="H199"/>
    </row>
    <row r="200" spans="1:8" ht="15" x14ac:dyDescent="0.25">
      <c r="A200"/>
      <c r="B200" s="166"/>
      <c r="C200" s="166"/>
      <c r="D200" s="166"/>
      <c r="E200" s="166"/>
      <c r="F200" s="166"/>
      <c r="G200" s="166"/>
      <c r="H200"/>
    </row>
    <row r="201" spans="1:8" ht="15" x14ac:dyDescent="0.25">
      <c r="A201"/>
      <c r="B201" s="166"/>
      <c r="C201" s="166"/>
      <c r="D201" s="166"/>
      <c r="E201" s="166"/>
      <c r="F201" s="166"/>
      <c r="G201" s="166"/>
      <c r="H201"/>
    </row>
    <row r="202" spans="1:8" ht="15" x14ac:dyDescent="0.25">
      <c r="A202"/>
      <c r="B202" s="166"/>
      <c r="C202" s="166"/>
      <c r="D202" s="166"/>
      <c r="E202" s="166"/>
      <c r="F202" s="166"/>
      <c r="G202" s="166"/>
      <c r="H202"/>
    </row>
    <row r="203" spans="1:8" ht="15" x14ac:dyDescent="0.25">
      <c r="A203"/>
      <c r="B203" s="166"/>
      <c r="C203" s="166"/>
      <c r="D203" s="166"/>
      <c r="E203" s="166"/>
      <c r="F203" s="166"/>
      <c r="G203" s="166"/>
      <c r="H203"/>
    </row>
    <row r="204" spans="1:8" ht="15" x14ac:dyDescent="0.25">
      <c r="A204"/>
      <c r="B204" s="166"/>
      <c r="C204" s="166"/>
      <c r="D204" s="166"/>
      <c r="E204" s="166"/>
      <c r="F204" s="166"/>
      <c r="G204" s="166"/>
      <c r="H204"/>
    </row>
    <row r="205" spans="1:8" ht="15" x14ac:dyDescent="0.25">
      <c r="A205"/>
      <c r="B205" s="166"/>
      <c r="C205" s="166"/>
      <c r="D205" s="166"/>
      <c r="E205" s="166"/>
      <c r="F205" s="166"/>
      <c r="G205" s="166"/>
      <c r="H205"/>
    </row>
    <row r="206" spans="1:8" ht="15" x14ac:dyDescent="0.25">
      <c r="A206"/>
      <c r="B206" s="166"/>
      <c r="C206" s="166"/>
      <c r="D206" s="166"/>
      <c r="E206" s="166"/>
      <c r="F206" s="166"/>
      <c r="G206" s="166"/>
      <c r="H206"/>
    </row>
    <row r="207" spans="1:8" ht="15" x14ac:dyDescent="0.25">
      <c r="A207"/>
      <c r="B207" s="166"/>
      <c r="C207" s="166"/>
      <c r="D207" s="166"/>
      <c r="E207" s="166"/>
      <c r="F207" s="166"/>
      <c r="G207" s="166"/>
      <c r="H207"/>
    </row>
    <row r="208" spans="1:8" ht="15" x14ac:dyDescent="0.25">
      <c r="A208"/>
      <c r="B208" s="166"/>
      <c r="C208" s="166"/>
      <c r="D208" s="166"/>
      <c r="E208" s="166"/>
      <c r="F208" s="166"/>
      <c r="G208" s="166"/>
      <c r="H208"/>
    </row>
    <row r="209" spans="1:8" ht="15" x14ac:dyDescent="0.25">
      <c r="A209"/>
      <c r="B209" s="166"/>
      <c r="C209" s="166"/>
      <c r="D209" s="166"/>
      <c r="E209" s="166"/>
      <c r="F209" s="166"/>
      <c r="G209" s="166"/>
      <c r="H209"/>
    </row>
    <row r="210" spans="1:8" ht="15" x14ac:dyDescent="0.25">
      <c r="A210"/>
      <c r="B210" s="166"/>
      <c r="C210" s="166"/>
      <c r="D210" s="166"/>
      <c r="E210" s="166"/>
      <c r="F210" s="166"/>
      <c r="G210" s="166"/>
      <c r="H210"/>
    </row>
    <row r="211" spans="1:8" ht="15" x14ac:dyDescent="0.25">
      <c r="A211"/>
      <c r="B211" s="166"/>
      <c r="C211" s="166"/>
      <c r="D211" s="166"/>
      <c r="E211" s="166"/>
      <c r="F211" s="166"/>
      <c r="G211" s="166"/>
      <c r="H211"/>
    </row>
    <row r="212" spans="1:8" ht="15" x14ac:dyDescent="0.25">
      <c r="A212"/>
      <c r="B212" s="166"/>
      <c r="C212" s="166"/>
      <c r="D212" s="166"/>
      <c r="E212" s="166"/>
      <c r="F212" s="166"/>
      <c r="G212" s="166"/>
      <c r="H212"/>
    </row>
    <row r="213" spans="1:8" ht="15" x14ac:dyDescent="0.25">
      <c r="A213"/>
      <c r="B213" s="166"/>
      <c r="C213" s="166"/>
      <c r="D213" s="166"/>
      <c r="E213" s="166"/>
      <c r="F213" s="166"/>
      <c r="G213" s="166"/>
      <c r="H213"/>
    </row>
    <row r="214" spans="1:8" ht="15" x14ac:dyDescent="0.25">
      <c r="A214"/>
      <c r="B214" s="166"/>
      <c r="C214" s="166"/>
      <c r="D214" s="166"/>
      <c r="E214" s="166"/>
      <c r="F214" s="166"/>
      <c r="G214" s="166"/>
      <c r="H214"/>
    </row>
    <row r="215" spans="1:8" ht="15" x14ac:dyDescent="0.25">
      <c r="A215"/>
      <c r="B215" s="166"/>
      <c r="C215" s="166"/>
      <c r="D215" s="166"/>
      <c r="E215" s="166"/>
      <c r="F215" s="166"/>
      <c r="G215" s="166"/>
      <c r="H215"/>
    </row>
    <row r="216" spans="1:8" ht="15" x14ac:dyDescent="0.25">
      <c r="A216"/>
      <c r="B216" s="166"/>
      <c r="C216" s="166"/>
      <c r="D216" s="166"/>
      <c r="E216" s="166"/>
      <c r="F216" s="166"/>
      <c r="G216" s="166"/>
      <c r="H216"/>
    </row>
    <row r="217" spans="1:8" ht="15" x14ac:dyDescent="0.25">
      <c r="A217"/>
      <c r="B217" s="166"/>
      <c r="C217" s="166"/>
      <c r="D217" s="166"/>
      <c r="E217" s="166"/>
      <c r="F217" s="166"/>
      <c r="G217" s="166"/>
      <c r="H217"/>
    </row>
    <row r="218" spans="1:8" ht="15" x14ac:dyDescent="0.25">
      <c r="A218"/>
      <c r="B218" s="166"/>
      <c r="C218" s="166"/>
      <c r="D218" s="166"/>
      <c r="E218" s="166"/>
      <c r="F218" s="166"/>
      <c r="G218" s="166"/>
      <c r="H218"/>
    </row>
    <row r="219" spans="1:8" ht="15" x14ac:dyDescent="0.25">
      <c r="A219"/>
      <c r="B219" s="166"/>
      <c r="C219" s="166"/>
      <c r="D219" s="166"/>
      <c r="E219" s="166"/>
      <c r="F219" s="166"/>
      <c r="G219" s="166"/>
      <c r="H219"/>
    </row>
    <row r="220" spans="1:8" ht="15" x14ac:dyDescent="0.25">
      <c r="A220"/>
      <c r="B220" s="166"/>
      <c r="C220" s="166"/>
      <c r="D220" s="166"/>
      <c r="E220" s="166"/>
      <c r="F220" s="166"/>
      <c r="G220" s="166"/>
      <c r="H220"/>
    </row>
    <row r="221" spans="1:8" ht="15" x14ac:dyDescent="0.25">
      <c r="A221"/>
      <c r="B221" s="166"/>
      <c r="C221" s="166"/>
      <c r="D221" s="166"/>
      <c r="E221" s="166"/>
      <c r="F221" s="166"/>
      <c r="G221" s="166"/>
      <c r="H221"/>
    </row>
    <row r="222" spans="1:8" ht="15" x14ac:dyDescent="0.25">
      <c r="A222"/>
      <c r="B222" s="166"/>
      <c r="C222" s="166"/>
      <c r="D222" s="166"/>
      <c r="E222" s="166"/>
      <c r="F222" s="166"/>
      <c r="G222" s="166"/>
      <c r="H222"/>
    </row>
    <row r="223" spans="1:8" ht="15" x14ac:dyDescent="0.25">
      <c r="A223"/>
      <c r="B223" s="166"/>
      <c r="C223" s="166"/>
      <c r="D223" s="166"/>
      <c r="E223" s="166"/>
      <c r="F223" s="166"/>
      <c r="G223" s="166"/>
      <c r="H223"/>
    </row>
    <row r="224" spans="1:8" ht="15" x14ac:dyDescent="0.25">
      <c r="A224"/>
      <c r="B224" s="166"/>
      <c r="C224" s="166"/>
      <c r="D224" s="166"/>
      <c r="E224" s="166"/>
      <c r="F224" s="166"/>
      <c r="G224" s="166"/>
      <c r="H224"/>
    </row>
    <row r="225" spans="1:8" ht="15" x14ac:dyDescent="0.25">
      <c r="A225"/>
      <c r="B225" s="166"/>
      <c r="C225" s="166"/>
      <c r="D225" s="166"/>
      <c r="E225" s="166"/>
      <c r="F225" s="166"/>
      <c r="G225" s="166"/>
      <c r="H225"/>
    </row>
    <row r="226" spans="1:8" ht="15" x14ac:dyDescent="0.25">
      <c r="A226"/>
      <c r="B226" s="166"/>
      <c r="C226" s="166"/>
      <c r="D226" s="166"/>
      <c r="E226" s="166"/>
      <c r="F226" s="166"/>
      <c r="G226" s="166"/>
      <c r="H226"/>
    </row>
    <row r="227" spans="1:8" ht="15" x14ac:dyDescent="0.25">
      <c r="A227"/>
      <c r="B227" s="166"/>
      <c r="C227" s="166"/>
      <c r="D227" s="166"/>
      <c r="E227" s="166"/>
      <c r="F227" s="166"/>
      <c r="G227" s="166"/>
      <c r="H227"/>
    </row>
    <row r="228" spans="1:8" ht="15" x14ac:dyDescent="0.25">
      <c r="A228"/>
      <c r="B228" s="166"/>
      <c r="C228" s="166"/>
      <c r="D228" s="166"/>
      <c r="E228" s="166"/>
      <c r="F228" s="166"/>
      <c r="G228" s="166"/>
      <c r="H228"/>
    </row>
    <row r="229" spans="1:8" ht="15" x14ac:dyDescent="0.25">
      <c r="A229"/>
      <c r="B229" s="166"/>
      <c r="C229" s="166"/>
      <c r="D229" s="166"/>
      <c r="E229" s="166"/>
      <c r="F229" s="166"/>
      <c r="G229" s="166"/>
      <c r="H229"/>
    </row>
    <row r="230" spans="1:8" ht="15" x14ac:dyDescent="0.25">
      <c r="A230"/>
      <c r="B230" s="166"/>
      <c r="C230" s="166"/>
      <c r="D230" s="166"/>
      <c r="E230" s="166"/>
      <c r="F230" s="166"/>
      <c r="G230" s="166"/>
      <c r="H230"/>
    </row>
    <row r="231" spans="1:8" ht="15" x14ac:dyDescent="0.25">
      <c r="A231"/>
      <c r="B231" s="166"/>
      <c r="C231" s="166"/>
      <c r="D231" s="166"/>
      <c r="E231" s="166"/>
      <c r="F231" s="166"/>
      <c r="G231" s="166"/>
      <c r="H231"/>
    </row>
    <row r="232" spans="1:8" ht="15" x14ac:dyDescent="0.25">
      <c r="A232"/>
      <c r="B232" s="166"/>
      <c r="C232" s="166"/>
      <c r="D232" s="166"/>
      <c r="E232" s="166"/>
      <c r="F232" s="166"/>
      <c r="G232" s="166"/>
      <c r="H232"/>
    </row>
    <row r="233" spans="1:8" ht="15" x14ac:dyDescent="0.25">
      <c r="A233"/>
      <c r="B233" s="166"/>
      <c r="C233" s="166"/>
      <c r="D233" s="166"/>
      <c r="E233" s="166"/>
      <c r="F233" s="166"/>
      <c r="G233" s="166"/>
      <c r="H233"/>
    </row>
    <row r="234" spans="1:8" ht="15" x14ac:dyDescent="0.25">
      <c r="A234"/>
      <c r="B234" s="166"/>
      <c r="C234" s="166"/>
      <c r="D234" s="166"/>
      <c r="E234" s="166"/>
      <c r="F234" s="166"/>
      <c r="G234" s="166"/>
      <c r="H234"/>
    </row>
    <row r="235" spans="1:8" ht="15" x14ac:dyDescent="0.25">
      <c r="A235"/>
      <c r="B235" s="166"/>
      <c r="C235" s="166"/>
      <c r="D235" s="166"/>
      <c r="E235" s="166"/>
      <c r="F235" s="166"/>
      <c r="G235" s="166"/>
      <c r="H235"/>
    </row>
    <row r="236" spans="1:8" ht="15" x14ac:dyDescent="0.25">
      <c r="A236"/>
      <c r="B236" s="166"/>
      <c r="C236" s="166"/>
      <c r="D236" s="166"/>
      <c r="E236" s="166"/>
      <c r="F236" s="166"/>
      <c r="G236" s="166"/>
      <c r="H236"/>
    </row>
    <row r="237" spans="1:8" ht="15" x14ac:dyDescent="0.25">
      <c r="A237"/>
      <c r="B237" s="166"/>
      <c r="C237" s="166"/>
      <c r="D237" s="166"/>
      <c r="E237" s="166"/>
      <c r="F237" s="166"/>
      <c r="G237" s="166"/>
      <c r="H237"/>
    </row>
    <row r="238" spans="1:8" ht="15" x14ac:dyDescent="0.25">
      <c r="A238"/>
      <c r="B238" s="166"/>
      <c r="C238" s="166"/>
      <c r="D238" s="166"/>
      <c r="E238" s="166"/>
      <c r="F238" s="166"/>
      <c r="G238" s="166"/>
      <c r="H238"/>
    </row>
    <row r="239" spans="1:8" ht="15" x14ac:dyDescent="0.25">
      <c r="A239"/>
      <c r="B239" s="166"/>
      <c r="C239" s="166"/>
      <c r="D239" s="166"/>
      <c r="E239" s="166"/>
      <c r="F239" s="166"/>
      <c r="G239" s="166"/>
      <c r="H239"/>
    </row>
    <row r="240" spans="1:8" ht="15" x14ac:dyDescent="0.25">
      <c r="A240"/>
      <c r="B240" s="166"/>
      <c r="C240" s="166"/>
      <c r="D240" s="166"/>
      <c r="E240" s="166"/>
      <c r="F240" s="166"/>
      <c r="G240" s="166"/>
      <c r="H240"/>
    </row>
    <row r="241" spans="1:8" ht="15" x14ac:dyDescent="0.25">
      <c r="A241"/>
      <c r="B241" s="166"/>
      <c r="C241" s="166"/>
      <c r="D241" s="166"/>
      <c r="E241" s="166"/>
      <c r="F241" s="166"/>
      <c r="G241" s="166"/>
      <c r="H241"/>
    </row>
    <row r="242" spans="1:8" ht="15" x14ac:dyDescent="0.25">
      <c r="A242"/>
      <c r="B242" s="166"/>
      <c r="C242" s="166"/>
      <c r="D242" s="166"/>
      <c r="E242" s="166"/>
      <c r="F242" s="166"/>
      <c r="G242" s="166"/>
      <c r="H242"/>
    </row>
    <row r="243" spans="1:8" ht="15" x14ac:dyDescent="0.25">
      <c r="A243"/>
      <c r="B243" s="166"/>
      <c r="C243" s="166"/>
      <c r="D243" s="166"/>
      <c r="E243" s="166"/>
      <c r="F243" s="166"/>
      <c r="G243" s="166"/>
      <c r="H243"/>
    </row>
    <row r="244" spans="1:8" ht="15" x14ac:dyDescent="0.25">
      <c r="A244"/>
      <c r="B244" s="166"/>
      <c r="C244" s="166"/>
      <c r="D244" s="166"/>
      <c r="E244" s="166"/>
      <c r="F244" s="166"/>
      <c r="G244" s="166"/>
      <c r="H244"/>
    </row>
    <row r="245" spans="1:8" ht="15" x14ac:dyDescent="0.25">
      <c r="A245"/>
      <c r="B245" s="166"/>
      <c r="C245" s="166"/>
      <c r="D245" s="166"/>
      <c r="E245" s="166"/>
      <c r="F245" s="166"/>
      <c r="G245" s="166"/>
      <c r="H245"/>
    </row>
    <row r="246" spans="1:8" ht="15" x14ac:dyDescent="0.25">
      <c r="A246"/>
      <c r="B246" s="166"/>
      <c r="C246" s="166"/>
      <c r="D246" s="166"/>
      <c r="E246" s="166"/>
      <c r="F246" s="166"/>
      <c r="G246" s="166"/>
      <c r="H246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G16"/>
    </sheetView>
  </sheetViews>
  <sheetFormatPr defaultColWidth="13.7109375" defaultRowHeight="12" x14ac:dyDescent="0.2"/>
  <cols>
    <col min="1" max="1" width="60.7109375" style="61" customWidth="1"/>
    <col min="2" max="7" width="13.7109375" style="82" customWidth="1"/>
    <col min="8" max="8" width="13.7109375" style="61" customWidth="1"/>
    <col min="9" max="16384" width="13.7109375" style="61"/>
  </cols>
  <sheetData>
    <row r="1" spans="1:8" s="63" customFormat="1" x14ac:dyDescent="0.2">
      <c r="A1" s="134" t="s">
        <v>350</v>
      </c>
      <c r="B1" s="134"/>
      <c r="C1" s="134"/>
      <c r="D1" s="134"/>
      <c r="E1" s="134"/>
      <c r="F1" s="138"/>
      <c r="G1" s="138"/>
      <c r="H1" s="80"/>
    </row>
    <row r="3" spans="1:8" x14ac:dyDescent="0.2">
      <c r="A3" s="134" t="s">
        <v>351</v>
      </c>
      <c r="B3" s="138"/>
      <c r="C3" s="138"/>
      <c r="D3" s="138"/>
      <c r="E3" s="138"/>
      <c r="F3" s="138"/>
      <c r="G3" s="138"/>
      <c r="H3" s="80"/>
    </row>
    <row r="4" spans="1:8" x14ac:dyDescent="0.2">
      <c r="A4" s="134"/>
      <c r="B4" s="138"/>
      <c r="C4" s="138"/>
      <c r="D4" s="138"/>
      <c r="E4" s="138"/>
      <c r="F4" s="138"/>
      <c r="G4" s="138"/>
      <c r="H4" s="80"/>
    </row>
    <row r="5" spans="1:8" hidden="1" x14ac:dyDescent="0.2">
      <c r="A5" s="134"/>
      <c r="B5" s="138"/>
      <c r="C5" s="138"/>
      <c r="D5" s="138"/>
      <c r="E5" s="138"/>
      <c r="F5" s="138"/>
      <c r="G5" s="138"/>
      <c r="H5" s="80"/>
    </row>
    <row r="6" spans="1:8" hidden="1" x14ac:dyDescent="0.2">
      <c r="A6" s="134"/>
      <c r="B6" s="138"/>
      <c r="C6" s="138"/>
      <c r="D6" s="138"/>
      <c r="E6" s="138"/>
      <c r="F6" s="138"/>
      <c r="G6" s="138"/>
      <c r="H6" s="80"/>
    </row>
    <row r="7" spans="1:8" hidden="1" x14ac:dyDescent="0.2">
      <c r="A7" s="134"/>
      <c r="B7" s="138"/>
      <c r="C7" s="138"/>
      <c r="D7" s="138"/>
      <c r="E7" s="138"/>
      <c r="F7" s="138"/>
      <c r="G7" s="138"/>
      <c r="H7" s="80"/>
    </row>
    <row r="8" spans="1:8" ht="48" x14ac:dyDescent="0.2">
      <c r="A8" s="229" t="s">
        <v>317</v>
      </c>
      <c r="B8" s="228" t="s">
        <v>331</v>
      </c>
      <c r="C8" s="228" t="s">
        <v>354</v>
      </c>
      <c r="D8" s="228" t="s">
        <v>332</v>
      </c>
      <c r="E8" s="228" t="s">
        <v>333</v>
      </c>
      <c r="F8" s="228" t="s">
        <v>340</v>
      </c>
      <c r="G8" s="228" t="s">
        <v>341</v>
      </c>
    </row>
    <row r="9" spans="1:8" x14ac:dyDescent="0.2">
      <c r="A9" s="230"/>
      <c r="B9" s="230" t="s">
        <v>334</v>
      </c>
      <c r="C9" s="230" t="s">
        <v>335</v>
      </c>
      <c r="D9" s="230" t="s">
        <v>336</v>
      </c>
      <c r="E9" s="230" t="s">
        <v>337</v>
      </c>
      <c r="F9" s="330" t="s">
        <v>342</v>
      </c>
      <c r="G9" s="330" t="s">
        <v>339</v>
      </c>
    </row>
    <row r="10" spans="1:8" hidden="1" x14ac:dyDescent="0.2">
      <c r="A10" s="134"/>
      <c r="B10" s="138"/>
      <c r="C10" s="138"/>
      <c r="D10" s="138"/>
      <c r="E10" s="138"/>
      <c r="F10" s="138"/>
      <c r="G10" s="138"/>
      <c r="H10" s="80"/>
    </row>
    <row r="11" spans="1:8" ht="15" hidden="1" x14ac:dyDescent="0.25">
      <c r="A11" s="84" t="s">
        <v>291</v>
      </c>
      <c r="B11" s="83" t="s" vm="1">
        <v>292</v>
      </c>
      <c r="C11" s="166"/>
      <c r="D11" s="166"/>
      <c r="E11" s="166"/>
      <c r="F11" s="166"/>
      <c r="G11" s="166"/>
      <c r="H11"/>
    </row>
    <row r="12" spans="1:8" ht="15" hidden="1" x14ac:dyDescent="0.25">
      <c r="A12"/>
      <c r="B12" s="166"/>
      <c r="C12" s="166"/>
      <c r="D12" s="166"/>
      <c r="E12" s="166"/>
      <c r="F12" s="166"/>
      <c r="G12" s="166"/>
      <c r="H12"/>
    </row>
    <row r="13" spans="1:8" ht="60" hidden="1" x14ac:dyDescent="0.25">
      <c r="A13" s="119" t="s">
        <v>167</v>
      </c>
      <c r="B13" s="87" t="s">
        <v>283</v>
      </c>
      <c r="C13" s="87" t="s">
        <v>288</v>
      </c>
      <c r="D13" s="87" t="s">
        <v>284</v>
      </c>
      <c r="E13" s="87" t="s">
        <v>285</v>
      </c>
      <c r="F13" s="87" t="s">
        <v>286</v>
      </c>
      <c r="G13" s="87" t="s">
        <v>287</v>
      </c>
      <c r="H13"/>
    </row>
    <row r="14" spans="1:8" ht="15" x14ac:dyDescent="0.25">
      <c r="A14" s="85" t="s">
        <v>168</v>
      </c>
      <c r="B14" s="83">
        <v>5285322.0899999971</v>
      </c>
      <c r="C14" s="83">
        <v>14415988</v>
      </c>
      <c r="D14" s="83">
        <v>14415988</v>
      </c>
      <c r="E14" s="83">
        <v>5432570.9100000001</v>
      </c>
      <c r="F14" s="83">
        <v>102.8</v>
      </c>
      <c r="G14" s="83">
        <v>37.68434678219765</v>
      </c>
      <c r="H14"/>
    </row>
    <row r="15" spans="1:8" ht="15" x14ac:dyDescent="0.25">
      <c r="A15" s="86" t="s">
        <v>158</v>
      </c>
      <c r="B15" s="83">
        <v>5285322.0899999971</v>
      </c>
      <c r="C15" s="83">
        <v>14415988</v>
      </c>
      <c r="D15" s="83">
        <v>14415988</v>
      </c>
      <c r="E15" s="83">
        <v>5432570.9100000001</v>
      </c>
      <c r="F15" s="83">
        <v>102.8</v>
      </c>
      <c r="G15" s="83">
        <v>37.68434678219765</v>
      </c>
      <c r="H15"/>
    </row>
    <row r="16" spans="1:8" ht="15" x14ac:dyDescent="0.25">
      <c r="A16" s="85" t="s">
        <v>290</v>
      </c>
      <c r="B16" s="83">
        <v>5285322.0899999971</v>
      </c>
      <c r="C16" s="83">
        <v>14415988</v>
      </c>
      <c r="D16" s="83">
        <v>14415988</v>
      </c>
      <c r="E16" s="83">
        <v>5432570.9100000001</v>
      </c>
      <c r="F16" s="83">
        <v>102.8</v>
      </c>
      <c r="G16" s="83">
        <v>37.68434678219765</v>
      </c>
      <c r="H16"/>
    </row>
    <row r="17" spans="1:8" ht="15" x14ac:dyDescent="0.25">
      <c r="A17"/>
      <c r="B17" s="166"/>
      <c r="C17" s="166"/>
      <c r="D17" s="166"/>
      <c r="E17" s="166"/>
      <c r="F17" s="166"/>
      <c r="G17" s="166"/>
      <c r="H17"/>
    </row>
    <row r="18" spans="1:8" ht="15" x14ac:dyDescent="0.25">
      <c r="A18"/>
      <c r="B18" s="166"/>
      <c r="C18" s="166"/>
      <c r="D18" s="166"/>
      <c r="E18" s="166"/>
      <c r="F18" s="166"/>
      <c r="G18" s="166"/>
      <c r="H18"/>
    </row>
    <row r="19" spans="1:8" ht="15" x14ac:dyDescent="0.25">
      <c r="A19"/>
      <c r="B19" s="166"/>
      <c r="C19" s="166"/>
      <c r="D19" s="166"/>
      <c r="E19" s="166"/>
      <c r="F19" s="166"/>
      <c r="G19" s="166"/>
      <c r="H19"/>
    </row>
    <row r="20" spans="1:8" ht="15" x14ac:dyDescent="0.25">
      <c r="A20"/>
      <c r="B20" s="166"/>
      <c r="C20" s="166"/>
      <c r="D20" s="166"/>
      <c r="E20" s="166"/>
      <c r="F20" s="166"/>
      <c r="G20" s="166"/>
      <c r="H20"/>
    </row>
    <row r="21" spans="1:8" ht="15" x14ac:dyDescent="0.25">
      <c r="A21"/>
      <c r="B21" s="166"/>
      <c r="C21" s="166"/>
      <c r="D21" s="166"/>
      <c r="E21" s="166"/>
      <c r="F21" s="166"/>
      <c r="G21" s="166"/>
      <c r="H21"/>
    </row>
    <row r="22" spans="1:8" ht="15" x14ac:dyDescent="0.25">
      <c r="A22"/>
      <c r="B22" s="166"/>
      <c r="C22" s="166"/>
      <c r="D22" s="166"/>
      <c r="E22" s="166"/>
      <c r="F22" s="166"/>
      <c r="G22" s="166"/>
      <c r="H22"/>
    </row>
    <row r="23" spans="1:8" ht="15" x14ac:dyDescent="0.25">
      <c r="A23"/>
      <c r="B23" s="166"/>
      <c r="C23" s="166"/>
      <c r="D23" s="166"/>
      <c r="E23" s="166"/>
      <c r="F23" s="166"/>
      <c r="G23" s="166"/>
      <c r="H23"/>
    </row>
    <row r="24" spans="1:8" ht="15" x14ac:dyDescent="0.25">
      <c r="A24"/>
      <c r="B24" s="166"/>
      <c r="C24" s="166"/>
      <c r="D24" s="166"/>
      <c r="E24" s="166"/>
      <c r="F24" s="166"/>
      <c r="G24" s="166"/>
      <c r="H24"/>
    </row>
    <row r="25" spans="1:8" ht="15" x14ac:dyDescent="0.25">
      <c r="A25"/>
      <c r="B25" s="166"/>
      <c r="C25" s="166"/>
      <c r="D25" s="166"/>
      <c r="E25" s="166"/>
      <c r="F25" s="166"/>
      <c r="G25" s="166"/>
      <c r="H25"/>
    </row>
    <row r="26" spans="1:8" ht="15" x14ac:dyDescent="0.25">
      <c r="A26"/>
      <c r="B26" s="166"/>
      <c r="C26" s="166"/>
      <c r="D26" s="166"/>
      <c r="E26" s="166"/>
      <c r="F26" s="166"/>
      <c r="G26" s="166"/>
      <c r="H26"/>
    </row>
    <row r="27" spans="1:8" ht="15" x14ac:dyDescent="0.25">
      <c r="A27"/>
      <c r="B27" s="166"/>
      <c r="C27" s="166"/>
      <c r="D27" s="166"/>
      <c r="E27" s="166"/>
      <c r="F27" s="166"/>
      <c r="G27" s="166"/>
      <c r="H27"/>
    </row>
    <row r="28" spans="1:8" ht="15" x14ac:dyDescent="0.25">
      <c r="A28"/>
      <c r="B28" s="166"/>
      <c r="C28" s="166"/>
      <c r="D28" s="166"/>
      <c r="E28" s="166"/>
      <c r="F28" s="166"/>
      <c r="G28" s="166"/>
      <c r="H28"/>
    </row>
    <row r="29" spans="1:8" ht="15" x14ac:dyDescent="0.25">
      <c r="A29"/>
      <c r="B29" s="166"/>
      <c r="C29" s="166"/>
      <c r="D29" s="166"/>
      <c r="E29" s="166"/>
      <c r="F29" s="166"/>
      <c r="G29" s="166"/>
      <c r="H29"/>
    </row>
    <row r="30" spans="1:8" ht="15" x14ac:dyDescent="0.25">
      <c r="A30"/>
      <c r="B30" s="166"/>
      <c r="C30" s="166"/>
      <c r="D30" s="166"/>
      <c r="E30" s="166"/>
      <c r="F30" s="166"/>
      <c r="G30" s="166"/>
      <c r="H30"/>
    </row>
    <row r="31" spans="1:8" ht="15" x14ac:dyDescent="0.25">
      <c r="A31"/>
      <c r="B31" s="166"/>
      <c r="C31" s="166"/>
      <c r="D31" s="166"/>
      <c r="E31" s="166"/>
      <c r="F31" s="166"/>
      <c r="G31" s="166"/>
      <c r="H31"/>
    </row>
    <row r="32" spans="1:8" ht="15" x14ac:dyDescent="0.25">
      <c r="A32"/>
      <c r="B32" s="166"/>
      <c r="C32" s="166"/>
      <c r="D32" s="166"/>
      <c r="E32" s="166"/>
      <c r="F32" s="166"/>
      <c r="G32" s="166"/>
      <c r="H32"/>
    </row>
    <row r="33" spans="1:8" ht="15" x14ac:dyDescent="0.25">
      <c r="A33"/>
      <c r="B33" s="166"/>
      <c r="C33" s="166"/>
      <c r="D33" s="166"/>
      <c r="E33" s="166"/>
      <c r="F33" s="166"/>
      <c r="G33" s="166"/>
      <c r="H33"/>
    </row>
    <row r="34" spans="1:8" ht="15" x14ac:dyDescent="0.25">
      <c r="A34"/>
      <c r="B34" s="166"/>
      <c r="C34" s="166"/>
      <c r="D34" s="166"/>
      <c r="E34" s="166"/>
      <c r="F34" s="166"/>
      <c r="G34" s="166"/>
      <c r="H34"/>
    </row>
    <row r="35" spans="1:8" ht="15" x14ac:dyDescent="0.25">
      <c r="A35"/>
      <c r="B35" s="166"/>
      <c r="C35" s="166"/>
      <c r="D35" s="166"/>
      <c r="E35" s="166"/>
      <c r="F35" s="166"/>
      <c r="G35" s="166"/>
      <c r="H35"/>
    </row>
    <row r="36" spans="1:8" ht="15" x14ac:dyDescent="0.25">
      <c r="A36"/>
      <c r="B36" s="166"/>
      <c r="C36" s="166"/>
      <c r="D36" s="166"/>
      <c r="E36" s="166"/>
      <c r="F36" s="166"/>
      <c r="G36" s="166"/>
      <c r="H36"/>
    </row>
    <row r="37" spans="1:8" ht="15" x14ac:dyDescent="0.25">
      <c r="A37"/>
      <c r="B37" s="166"/>
      <c r="C37" s="166"/>
      <c r="D37" s="166"/>
      <c r="E37" s="166"/>
      <c r="F37" s="166"/>
      <c r="G37" s="166"/>
      <c r="H37"/>
    </row>
    <row r="38" spans="1:8" ht="15" x14ac:dyDescent="0.25">
      <c r="A38"/>
      <c r="B38" s="166"/>
      <c r="C38" s="166"/>
      <c r="D38" s="166"/>
      <c r="E38" s="166"/>
      <c r="F38" s="166"/>
      <c r="G38" s="166"/>
      <c r="H38"/>
    </row>
    <row r="39" spans="1:8" ht="15" x14ac:dyDescent="0.25">
      <c r="A39"/>
      <c r="B39" s="166"/>
      <c r="C39" s="166"/>
      <c r="D39" s="166"/>
      <c r="E39" s="166"/>
      <c r="F39" s="166"/>
      <c r="G39" s="166"/>
      <c r="H39"/>
    </row>
    <row r="40" spans="1:8" ht="15" x14ac:dyDescent="0.25">
      <c r="A40"/>
      <c r="B40" s="166"/>
      <c r="C40" s="166"/>
      <c r="D40" s="166"/>
      <c r="E40" s="166"/>
      <c r="F40" s="166"/>
      <c r="G40" s="166"/>
      <c r="H40"/>
    </row>
    <row r="41" spans="1:8" ht="15" x14ac:dyDescent="0.25">
      <c r="A41"/>
      <c r="B41" s="166"/>
      <c r="C41" s="166"/>
      <c r="D41" s="166"/>
      <c r="E41" s="166"/>
      <c r="F41" s="166"/>
      <c r="G41" s="166"/>
      <c r="H41"/>
    </row>
    <row r="42" spans="1:8" ht="15" x14ac:dyDescent="0.25">
      <c r="A42"/>
      <c r="B42" s="166"/>
      <c r="C42" s="166"/>
      <c r="D42" s="166"/>
      <c r="E42" s="166"/>
      <c r="F42" s="166"/>
      <c r="G42" s="166"/>
      <c r="H42"/>
    </row>
    <row r="43" spans="1:8" ht="15" x14ac:dyDescent="0.25">
      <c r="A43"/>
      <c r="B43" s="166"/>
      <c r="C43" s="166"/>
      <c r="D43" s="166"/>
      <c r="E43" s="166"/>
      <c r="F43" s="166"/>
      <c r="G43" s="166"/>
      <c r="H43"/>
    </row>
    <row r="44" spans="1:8" ht="15" x14ac:dyDescent="0.25">
      <c r="A44"/>
      <c r="B44" s="166"/>
      <c r="C44" s="166"/>
      <c r="D44" s="166"/>
      <c r="E44" s="166"/>
      <c r="F44" s="166"/>
      <c r="G44" s="166"/>
      <c r="H44"/>
    </row>
    <row r="45" spans="1:8" ht="15" x14ac:dyDescent="0.25">
      <c r="A45"/>
      <c r="B45" s="166"/>
      <c r="C45" s="166"/>
      <c r="D45" s="166"/>
      <c r="E45" s="166"/>
      <c r="F45" s="166"/>
      <c r="G45" s="166"/>
      <c r="H45"/>
    </row>
    <row r="46" spans="1:8" ht="15" x14ac:dyDescent="0.25">
      <c r="A46"/>
      <c r="B46" s="166"/>
      <c r="C46" s="166"/>
      <c r="D46" s="166"/>
      <c r="E46" s="166"/>
      <c r="F46" s="166"/>
      <c r="G46" s="166"/>
      <c r="H46"/>
    </row>
    <row r="47" spans="1:8" ht="15" x14ac:dyDescent="0.25">
      <c r="A47"/>
      <c r="B47" s="166"/>
      <c r="C47" s="166"/>
      <c r="D47" s="166"/>
      <c r="E47" s="166"/>
      <c r="F47" s="166"/>
      <c r="G47" s="166"/>
      <c r="H47"/>
    </row>
    <row r="48" spans="1:8" ht="15" x14ac:dyDescent="0.25">
      <c r="A48"/>
      <c r="B48" s="166"/>
      <c r="C48" s="166"/>
      <c r="D48" s="166"/>
      <c r="E48" s="166"/>
      <c r="F48" s="166"/>
      <c r="G48" s="166"/>
      <c r="H48"/>
    </row>
    <row r="49" spans="1:8" ht="15" x14ac:dyDescent="0.25">
      <c r="A49"/>
      <c r="B49" s="166"/>
      <c r="C49" s="166"/>
      <c r="D49" s="166"/>
      <c r="E49" s="166"/>
      <c r="F49" s="166"/>
      <c r="G49" s="166"/>
      <c r="H49"/>
    </row>
    <row r="50" spans="1:8" ht="15" x14ac:dyDescent="0.25">
      <c r="A50"/>
      <c r="B50" s="166"/>
      <c r="C50" s="166"/>
      <c r="D50" s="166"/>
      <c r="E50" s="166"/>
      <c r="F50" s="166"/>
      <c r="G50" s="166"/>
      <c r="H50"/>
    </row>
    <row r="51" spans="1:8" ht="15" x14ac:dyDescent="0.25">
      <c r="A51"/>
      <c r="B51" s="166"/>
      <c r="C51" s="166"/>
      <c r="D51" s="166"/>
      <c r="E51" s="166"/>
      <c r="F51" s="166"/>
      <c r="G51" s="166"/>
      <c r="H51"/>
    </row>
    <row r="52" spans="1:8" ht="15" x14ac:dyDescent="0.25">
      <c r="A52"/>
      <c r="B52" s="166"/>
      <c r="C52" s="166"/>
      <c r="D52" s="166"/>
      <c r="E52" s="166"/>
      <c r="F52" s="166"/>
      <c r="G52" s="166"/>
      <c r="H52"/>
    </row>
    <row r="53" spans="1:8" ht="15" x14ac:dyDescent="0.25">
      <c r="A53"/>
      <c r="B53" s="166"/>
      <c r="C53" s="166"/>
      <c r="D53" s="166"/>
      <c r="E53" s="166"/>
      <c r="F53" s="166"/>
      <c r="G53" s="166"/>
      <c r="H53"/>
    </row>
    <row r="54" spans="1:8" ht="15" x14ac:dyDescent="0.25">
      <c r="A54"/>
      <c r="B54" s="166"/>
      <c r="C54" s="166"/>
      <c r="D54" s="166"/>
      <c r="E54" s="166"/>
      <c r="F54" s="166"/>
      <c r="G54" s="166"/>
      <c r="H54"/>
    </row>
    <row r="55" spans="1:8" ht="15" x14ac:dyDescent="0.25">
      <c r="A55"/>
      <c r="B55" s="166"/>
      <c r="C55" s="166"/>
      <c r="D55" s="166"/>
      <c r="E55" s="166"/>
      <c r="F55" s="166"/>
      <c r="G55" s="166"/>
      <c r="H55"/>
    </row>
    <row r="56" spans="1:8" ht="15" x14ac:dyDescent="0.25">
      <c r="A56"/>
      <c r="B56" s="166"/>
      <c r="C56" s="166"/>
      <c r="D56" s="166"/>
      <c r="E56" s="166"/>
      <c r="F56" s="166"/>
      <c r="G56" s="166"/>
      <c r="H56"/>
    </row>
    <row r="57" spans="1:8" ht="15" x14ac:dyDescent="0.25">
      <c r="A57"/>
      <c r="B57" s="166"/>
      <c r="C57" s="166"/>
      <c r="D57" s="166"/>
      <c r="E57" s="166"/>
      <c r="F57" s="166"/>
      <c r="G57" s="166"/>
      <c r="H57"/>
    </row>
    <row r="58" spans="1:8" ht="15" x14ac:dyDescent="0.25">
      <c r="A58"/>
      <c r="B58" s="166"/>
      <c r="C58" s="166"/>
      <c r="D58" s="166"/>
      <c r="E58" s="166"/>
      <c r="F58" s="166"/>
      <c r="G58" s="166"/>
      <c r="H58"/>
    </row>
    <row r="59" spans="1:8" ht="15" x14ac:dyDescent="0.25">
      <c r="A59"/>
      <c r="B59" s="166"/>
      <c r="C59" s="166"/>
      <c r="D59" s="166"/>
      <c r="E59" s="166"/>
      <c r="F59" s="166"/>
      <c r="G59" s="166"/>
      <c r="H59"/>
    </row>
    <row r="60" spans="1:8" ht="15" x14ac:dyDescent="0.25">
      <c r="A60"/>
      <c r="B60" s="166"/>
      <c r="C60" s="166"/>
      <c r="D60" s="166"/>
      <c r="E60" s="166"/>
      <c r="F60" s="166"/>
      <c r="G60" s="166"/>
      <c r="H60"/>
    </row>
    <row r="61" spans="1:8" ht="15" x14ac:dyDescent="0.25">
      <c r="A61"/>
      <c r="B61" s="166"/>
      <c r="C61" s="166"/>
      <c r="D61" s="166"/>
      <c r="E61" s="166"/>
      <c r="F61" s="166"/>
      <c r="G61" s="166"/>
      <c r="H61"/>
    </row>
    <row r="62" spans="1:8" ht="15" x14ac:dyDescent="0.25">
      <c r="A62"/>
      <c r="B62" s="166"/>
      <c r="C62" s="166"/>
      <c r="D62" s="166"/>
      <c r="E62" s="166"/>
      <c r="F62" s="166"/>
      <c r="G62" s="166"/>
      <c r="H62"/>
    </row>
    <row r="63" spans="1:8" ht="15" x14ac:dyDescent="0.25">
      <c r="A63"/>
      <c r="B63" s="166"/>
      <c r="C63" s="166"/>
      <c r="D63" s="166"/>
      <c r="E63" s="166"/>
      <c r="F63" s="166"/>
      <c r="G63" s="166"/>
      <c r="H63"/>
    </row>
    <row r="64" spans="1:8" ht="15" x14ac:dyDescent="0.25">
      <c r="A64"/>
      <c r="B64" s="166"/>
      <c r="C64" s="166"/>
      <c r="D64" s="166"/>
      <c r="E64" s="166"/>
      <c r="F64" s="166"/>
      <c r="G64" s="166"/>
      <c r="H64"/>
    </row>
    <row r="65" spans="1:8" ht="15" x14ac:dyDescent="0.25">
      <c r="A65"/>
      <c r="B65" s="166"/>
      <c r="C65" s="166"/>
      <c r="D65" s="166"/>
      <c r="E65" s="166"/>
      <c r="F65" s="166"/>
      <c r="G65" s="166"/>
      <c r="H65"/>
    </row>
    <row r="66" spans="1:8" ht="15" x14ac:dyDescent="0.25">
      <c r="A66"/>
      <c r="B66" s="166"/>
      <c r="C66" s="166"/>
      <c r="D66" s="166"/>
      <c r="E66" s="166"/>
      <c r="F66" s="166"/>
      <c r="G66" s="166"/>
      <c r="H66"/>
    </row>
    <row r="67" spans="1:8" ht="15" x14ac:dyDescent="0.25">
      <c r="A67"/>
      <c r="B67" s="166"/>
      <c r="C67" s="166"/>
      <c r="D67" s="166"/>
      <c r="E67" s="166"/>
      <c r="F67" s="166"/>
      <c r="G67" s="166"/>
      <c r="H67"/>
    </row>
    <row r="68" spans="1:8" ht="15" x14ac:dyDescent="0.25">
      <c r="A68"/>
      <c r="B68" s="166"/>
      <c r="C68" s="166"/>
      <c r="D68" s="166"/>
      <c r="E68" s="166"/>
      <c r="F68" s="166"/>
      <c r="G68" s="166"/>
      <c r="H68"/>
    </row>
    <row r="69" spans="1:8" ht="15" x14ac:dyDescent="0.25">
      <c r="A69"/>
      <c r="B69" s="166"/>
      <c r="C69" s="166"/>
      <c r="D69" s="166"/>
      <c r="E69" s="166"/>
      <c r="F69" s="166"/>
      <c r="G69" s="166"/>
      <c r="H69"/>
    </row>
    <row r="70" spans="1:8" ht="15" x14ac:dyDescent="0.25">
      <c r="A70"/>
      <c r="B70" s="166"/>
      <c r="C70" s="166"/>
      <c r="D70" s="166"/>
      <c r="E70" s="166"/>
      <c r="F70" s="166"/>
      <c r="G70" s="166"/>
      <c r="H70"/>
    </row>
    <row r="71" spans="1:8" ht="15" x14ac:dyDescent="0.25">
      <c r="A71"/>
      <c r="B71" s="166"/>
      <c r="C71" s="166"/>
      <c r="D71" s="166"/>
      <c r="E71" s="166"/>
      <c r="F71" s="166"/>
      <c r="G71" s="166"/>
      <c r="H71"/>
    </row>
    <row r="72" spans="1:8" ht="15" x14ac:dyDescent="0.25">
      <c r="A72"/>
      <c r="B72" s="166"/>
      <c r="C72" s="166"/>
      <c r="D72" s="166"/>
      <c r="E72" s="166"/>
      <c r="F72" s="166"/>
      <c r="G72" s="166"/>
      <c r="H72"/>
    </row>
    <row r="73" spans="1:8" ht="15" x14ac:dyDescent="0.25">
      <c r="A73"/>
      <c r="B73" s="166"/>
      <c r="C73" s="166"/>
      <c r="D73" s="166"/>
      <c r="E73" s="166"/>
      <c r="F73" s="166"/>
      <c r="G73" s="166"/>
      <c r="H73"/>
    </row>
    <row r="74" spans="1:8" ht="15" x14ac:dyDescent="0.25">
      <c r="A74"/>
      <c r="B74" s="166"/>
      <c r="C74" s="166"/>
      <c r="D74" s="166"/>
      <c r="E74" s="166"/>
      <c r="F74" s="166"/>
      <c r="G74" s="166"/>
      <c r="H74"/>
    </row>
    <row r="75" spans="1:8" ht="15" x14ac:dyDescent="0.25">
      <c r="A75"/>
      <c r="B75" s="166"/>
      <c r="C75" s="166"/>
      <c r="D75" s="166"/>
      <c r="E75" s="166"/>
      <c r="F75" s="166"/>
      <c r="G75" s="166"/>
      <c r="H75"/>
    </row>
    <row r="76" spans="1:8" ht="15" x14ac:dyDescent="0.25">
      <c r="A76"/>
      <c r="B76" s="166"/>
      <c r="C76" s="166"/>
      <c r="D76" s="166"/>
      <c r="E76" s="166"/>
      <c r="F76" s="166"/>
      <c r="G76" s="166"/>
      <c r="H76"/>
    </row>
    <row r="77" spans="1:8" ht="15" x14ac:dyDescent="0.25">
      <c r="A77"/>
      <c r="B77" s="166"/>
      <c r="C77" s="166"/>
      <c r="D77" s="166"/>
      <c r="E77" s="166"/>
      <c r="F77" s="166"/>
      <c r="G77" s="166"/>
      <c r="H77"/>
    </row>
    <row r="78" spans="1:8" ht="15" x14ac:dyDescent="0.25">
      <c r="A78"/>
      <c r="B78" s="166"/>
      <c r="C78" s="166"/>
      <c r="D78" s="166"/>
      <c r="E78" s="166"/>
      <c r="F78" s="166"/>
      <c r="G78" s="166"/>
      <c r="H78"/>
    </row>
    <row r="79" spans="1:8" ht="15" x14ac:dyDescent="0.25">
      <c r="A79"/>
      <c r="B79" s="166"/>
      <c r="C79" s="166"/>
      <c r="D79" s="166"/>
      <c r="E79" s="166"/>
      <c r="F79" s="166"/>
      <c r="G79" s="166"/>
      <c r="H79"/>
    </row>
    <row r="80" spans="1:8" ht="15" x14ac:dyDescent="0.25">
      <c r="A80"/>
      <c r="B80" s="166"/>
      <c r="C80" s="166"/>
      <c r="D80" s="166"/>
      <c r="E80" s="166"/>
      <c r="F80" s="166"/>
      <c r="G80" s="166"/>
      <c r="H80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7" sqref="J7"/>
    </sheetView>
  </sheetViews>
  <sheetFormatPr defaultColWidth="8.85546875" defaultRowHeight="15" x14ac:dyDescent="0.25"/>
  <cols>
    <col min="1" max="1" width="15.85546875" style="120" customWidth="1"/>
    <col min="2" max="2" width="12.140625" style="205" customWidth="1"/>
    <col min="3" max="3" width="10.42578125" style="205" bestFit="1" customWidth="1"/>
    <col min="4" max="4" width="12.42578125" style="205" bestFit="1" customWidth="1"/>
    <col min="5" max="5" width="8.7109375" style="205" customWidth="1"/>
    <col min="6" max="6" width="9.85546875" style="205" customWidth="1"/>
    <col min="7" max="7" width="12.28515625" style="120" customWidth="1"/>
    <col min="8" max="8" width="12.5703125" style="120" bestFit="1" customWidth="1"/>
    <col min="9" max="16384" width="8.85546875" style="120"/>
  </cols>
  <sheetData>
    <row r="1" spans="1:8" s="63" customFormat="1" ht="12" x14ac:dyDescent="0.2">
      <c r="A1" s="134" t="s">
        <v>366</v>
      </c>
      <c r="B1" s="134"/>
      <c r="C1" s="134"/>
      <c r="D1" s="134"/>
      <c r="E1" s="134"/>
      <c r="F1" s="138"/>
      <c r="G1" s="80"/>
      <c r="H1" s="80"/>
    </row>
    <row r="2" spans="1:8" x14ac:dyDescent="0.25">
      <c r="A2" s="134"/>
      <c r="B2" s="138"/>
      <c r="C2" s="138"/>
      <c r="D2" s="138"/>
      <c r="E2" s="138"/>
      <c r="F2" s="138"/>
      <c r="G2" s="80"/>
      <c r="H2" s="80"/>
    </row>
    <row r="3" spans="1:8" x14ac:dyDescent="0.25">
      <c r="A3" s="134" t="s">
        <v>313</v>
      </c>
      <c r="B3" s="138"/>
      <c r="C3" s="138"/>
      <c r="D3" s="138"/>
      <c r="E3" s="138"/>
      <c r="F3" s="138"/>
      <c r="G3" s="80"/>
      <c r="H3" s="80"/>
    </row>
    <row r="4" spans="1:8" x14ac:dyDescent="0.25">
      <c r="A4" s="61"/>
      <c r="B4" s="83"/>
      <c r="C4" s="83"/>
      <c r="D4" s="83"/>
      <c r="E4" s="83"/>
      <c r="F4" s="82"/>
      <c r="G4" s="61"/>
      <c r="H4" s="61"/>
    </row>
    <row r="5" spans="1:8" s="61" customFormat="1" ht="12" x14ac:dyDescent="0.2">
      <c r="A5" s="134" t="s">
        <v>364</v>
      </c>
      <c r="B5" s="138"/>
      <c r="C5" s="138"/>
      <c r="D5" s="138"/>
      <c r="E5" s="138"/>
      <c r="F5" s="138"/>
      <c r="G5" s="80"/>
      <c r="H5" s="80"/>
    </row>
    <row r="6" spans="1:8" s="61" customFormat="1" ht="12" x14ac:dyDescent="0.2">
      <c r="A6" s="134"/>
      <c r="B6" s="138"/>
      <c r="C6" s="138"/>
      <c r="D6" s="138"/>
      <c r="E6" s="138"/>
      <c r="F6" s="138"/>
      <c r="G6" s="80"/>
      <c r="H6" s="80"/>
    </row>
    <row r="7" spans="1:8" s="61" customFormat="1" ht="60" x14ac:dyDescent="0.2">
      <c r="A7" s="229" t="s">
        <v>317</v>
      </c>
      <c r="B7" s="228" t="s">
        <v>331</v>
      </c>
      <c r="C7" s="228" t="s">
        <v>354</v>
      </c>
      <c r="D7" s="228" t="s">
        <v>332</v>
      </c>
      <c r="E7" s="228" t="s">
        <v>333</v>
      </c>
      <c r="F7" s="228" t="s">
        <v>340</v>
      </c>
      <c r="G7" s="228" t="s">
        <v>341</v>
      </c>
    </row>
    <row r="8" spans="1:8" x14ac:dyDescent="0.25">
      <c r="A8" s="230"/>
      <c r="B8" s="230" t="s">
        <v>334</v>
      </c>
      <c r="C8" s="230" t="s">
        <v>335</v>
      </c>
      <c r="D8" s="230" t="s">
        <v>336</v>
      </c>
      <c r="E8" s="230" t="s">
        <v>337</v>
      </c>
      <c r="F8" s="230" t="s">
        <v>342</v>
      </c>
      <c r="G8" s="230" t="s">
        <v>339</v>
      </c>
      <c r="H8" s="61"/>
    </row>
    <row r="9" spans="1:8" s="77" customFormat="1" ht="72" hidden="1" x14ac:dyDescent="0.25">
      <c r="A9" s="144" t="s">
        <v>115</v>
      </c>
      <c r="B9" s="212" t="s">
        <v>268</v>
      </c>
      <c r="C9" s="213" t="s">
        <v>267</v>
      </c>
      <c r="D9" s="213" t="s">
        <v>269</v>
      </c>
      <c r="E9" s="213" t="s">
        <v>307</v>
      </c>
      <c r="F9" s="145" t="s">
        <v>270</v>
      </c>
      <c r="G9" s="146" t="s">
        <v>271</v>
      </c>
      <c r="H9"/>
    </row>
    <row r="10" spans="1:8" s="61" customFormat="1" ht="36.75" x14ac:dyDescent="0.25">
      <c r="A10" s="202" t="s">
        <v>138</v>
      </c>
      <c r="B10" s="214">
        <v>0</v>
      </c>
      <c r="C10" s="304">
        <v>0</v>
      </c>
      <c r="D10" s="304">
        <v>0</v>
      </c>
      <c r="E10" s="304">
        <v>0</v>
      </c>
      <c r="F10" s="305"/>
      <c r="G10" s="329"/>
      <c r="H10"/>
    </row>
    <row r="11" spans="1:8" s="61" customFormat="1" x14ac:dyDescent="0.25">
      <c r="A11" s="343" t="s">
        <v>314</v>
      </c>
      <c r="B11" s="200">
        <v>0</v>
      </c>
      <c r="C11" s="302">
        <v>0</v>
      </c>
      <c r="D11" s="302">
        <v>0</v>
      </c>
      <c r="E11" s="302">
        <v>0</v>
      </c>
      <c r="F11" s="303"/>
      <c r="G11" s="201"/>
      <c r="H11"/>
    </row>
    <row r="12" spans="1:8" s="61" customFormat="1" x14ac:dyDescent="0.25">
      <c r="A12"/>
      <c r="B12" s="166"/>
      <c r="C12" s="166"/>
      <c r="D12" s="166"/>
      <c r="E12" s="166"/>
      <c r="F12" s="166"/>
      <c r="G12"/>
      <c r="H12"/>
    </row>
    <row r="13" spans="1:8" s="61" customFormat="1" hidden="1" x14ac:dyDescent="0.25">
      <c r="A13"/>
      <c r="B13" s="166"/>
      <c r="C13" s="166"/>
      <c r="D13" s="166"/>
      <c r="E13" s="166"/>
      <c r="F13" s="166"/>
      <c r="G13"/>
      <c r="H13"/>
    </row>
    <row r="14" spans="1:8" s="61" customFormat="1" hidden="1" x14ac:dyDescent="0.25">
      <c r="A14"/>
      <c r="B14" s="166"/>
      <c r="C14" s="166"/>
      <c r="D14" s="166"/>
      <c r="E14" s="166"/>
      <c r="F14" s="166"/>
      <c r="G14"/>
      <c r="H14"/>
    </row>
    <row r="15" spans="1:8" s="61" customFormat="1" ht="12" hidden="1" x14ac:dyDescent="0.2">
      <c r="B15" s="82"/>
      <c r="C15" s="82"/>
      <c r="D15" s="82"/>
      <c r="E15" s="82"/>
      <c r="F15" s="82"/>
    </row>
    <row r="16" spans="1:8" s="61" customFormat="1" ht="12" hidden="1" x14ac:dyDescent="0.2">
      <c r="A16" s="63"/>
      <c r="B16" s="83"/>
      <c r="C16" s="83"/>
      <c r="D16" s="83"/>
      <c r="E16" s="83"/>
      <c r="F16" s="83"/>
      <c r="G16" s="63"/>
      <c r="H16" s="63"/>
    </row>
    <row r="17" spans="1:8" s="61" customFormat="1" ht="12" hidden="1" x14ac:dyDescent="0.2">
      <c r="A17" s="63"/>
      <c r="B17" s="83"/>
      <c r="C17" s="83"/>
      <c r="D17" s="83"/>
      <c r="E17" s="83"/>
      <c r="F17" s="83"/>
      <c r="G17" s="63"/>
      <c r="H17" s="63"/>
    </row>
    <row r="18" spans="1:8" hidden="1" x14ac:dyDescent="0.25">
      <c r="A18"/>
      <c r="B18" s="166"/>
      <c r="C18" s="166"/>
      <c r="D18" s="166"/>
      <c r="E18" s="166"/>
      <c r="F18" s="166"/>
      <c r="G18"/>
      <c r="H18"/>
    </row>
    <row r="19" spans="1:8" hidden="1" x14ac:dyDescent="0.25">
      <c r="A19"/>
      <c r="B19" s="166"/>
      <c r="C19" s="166"/>
      <c r="D19" s="166"/>
      <c r="E19" s="166"/>
      <c r="F19" s="166"/>
      <c r="G19"/>
      <c r="H19"/>
    </row>
    <row r="20" spans="1:8" hidden="1" x14ac:dyDescent="0.25">
      <c r="A20"/>
      <c r="B20" s="166"/>
      <c r="C20" s="166"/>
      <c r="D20" s="166"/>
      <c r="E20" s="166"/>
      <c r="F20" s="166"/>
      <c r="G20"/>
      <c r="H20"/>
    </row>
    <row r="21" spans="1:8" hidden="1" x14ac:dyDescent="0.25">
      <c r="A21" s="85"/>
      <c r="B21" s="83"/>
      <c r="C21" s="83"/>
      <c r="D21" s="83"/>
      <c r="E21" s="83"/>
      <c r="F21" s="83"/>
      <c r="G21" s="118"/>
      <c r="H21" s="118"/>
    </row>
    <row r="22" spans="1:8" hidden="1" x14ac:dyDescent="0.25">
      <c r="A22" s="85"/>
      <c r="B22" s="83"/>
      <c r="C22" s="83"/>
      <c r="D22" s="83"/>
      <c r="E22" s="83"/>
      <c r="F22" s="83"/>
      <c r="G22" s="118"/>
      <c r="H22" s="118"/>
    </row>
    <row r="23" spans="1:8" hidden="1" x14ac:dyDescent="0.25">
      <c r="A23" s="85"/>
      <c r="B23" s="83"/>
      <c r="C23" s="83"/>
      <c r="D23" s="83"/>
      <c r="E23" s="83"/>
      <c r="F23" s="83"/>
      <c r="G23" s="118"/>
      <c r="H23" s="118"/>
    </row>
    <row r="24" spans="1:8" hidden="1" x14ac:dyDescent="0.25">
      <c r="A24" s="85"/>
      <c r="B24" s="83"/>
      <c r="C24" s="83"/>
      <c r="D24" s="83"/>
      <c r="E24" s="83"/>
      <c r="F24" s="83"/>
      <c r="G24" s="118"/>
      <c r="H24" s="118"/>
    </row>
    <row r="25" spans="1:8" hidden="1" x14ac:dyDescent="0.25">
      <c r="A25" s="85"/>
      <c r="B25" s="83"/>
      <c r="C25" s="83"/>
      <c r="D25" s="83"/>
      <c r="E25" s="83"/>
      <c r="F25" s="83"/>
      <c r="G25" s="118"/>
      <c r="H25" s="118"/>
    </row>
    <row r="26" spans="1:8" hidden="1" x14ac:dyDescent="0.25">
      <c r="A26" s="85"/>
      <c r="B26" s="83"/>
      <c r="C26" s="83"/>
      <c r="D26" s="83"/>
      <c r="E26" s="83"/>
      <c r="F26" s="83"/>
      <c r="G26" s="118"/>
      <c r="H26" s="118"/>
    </row>
    <row r="27" spans="1:8" hidden="1" x14ac:dyDescent="0.25">
      <c r="A27"/>
      <c r="B27" s="166"/>
      <c r="C27" s="166"/>
      <c r="D27" s="166"/>
      <c r="E27" s="166"/>
      <c r="F27" s="166"/>
      <c r="G27"/>
      <c r="H27"/>
    </row>
    <row r="28" spans="1:8" s="61" customFormat="1" ht="12" x14ac:dyDescent="0.2">
      <c r="A28" s="134" t="s">
        <v>365</v>
      </c>
      <c r="B28" s="138"/>
      <c r="C28" s="138"/>
      <c r="D28" s="138"/>
      <c r="E28" s="138"/>
      <c r="F28" s="138"/>
      <c r="G28" s="80"/>
      <c r="H28" s="80"/>
    </row>
    <row r="29" spans="1:8" s="61" customFormat="1" ht="12" x14ac:dyDescent="0.2">
      <c r="A29" s="134"/>
      <c r="B29" s="138"/>
      <c r="C29" s="138"/>
      <c r="D29" s="138"/>
      <c r="E29" s="138"/>
      <c r="F29" s="138"/>
      <c r="G29" s="80"/>
      <c r="H29" s="80"/>
    </row>
    <row r="30" spans="1:8" s="61" customFormat="1" ht="60" x14ac:dyDescent="0.2">
      <c r="A30" s="229" t="s">
        <v>317</v>
      </c>
      <c r="B30" s="228" t="s">
        <v>331</v>
      </c>
      <c r="C30" s="228" t="s">
        <v>354</v>
      </c>
      <c r="D30" s="228" t="s">
        <v>332</v>
      </c>
      <c r="E30" s="228" t="s">
        <v>333</v>
      </c>
      <c r="F30" s="228" t="s">
        <v>340</v>
      </c>
      <c r="G30" s="228" t="s">
        <v>341</v>
      </c>
    </row>
    <row r="31" spans="1:8" s="61" customFormat="1" ht="12" x14ac:dyDescent="0.2">
      <c r="A31" s="230"/>
      <c r="B31" s="230" t="s">
        <v>334</v>
      </c>
      <c r="C31" s="230" t="s">
        <v>335</v>
      </c>
      <c r="D31" s="230" t="s">
        <v>336</v>
      </c>
      <c r="E31" s="230" t="s">
        <v>337</v>
      </c>
      <c r="F31" s="230" t="s">
        <v>342</v>
      </c>
      <c r="G31" s="230" t="s">
        <v>339</v>
      </c>
    </row>
    <row r="32" spans="1:8" s="121" customFormat="1" ht="72" hidden="1" x14ac:dyDescent="0.25">
      <c r="A32" s="144" t="s">
        <v>115</v>
      </c>
      <c r="B32" s="212" t="s">
        <v>268</v>
      </c>
      <c r="C32" s="213" t="s">
        <v>267</v>
      </c>
      <c r="D32" s="213" t="s">
        <v>269</v>
      </c>
      <c r="E32" s="213" t="s">
        <v>307</v>
      </c>
      <c r="F32" s="145" t="s">
        <v>270</v>
      </c>
      <c r="G32" s="146" t="s">
        <v>271</v>
      </c>
      <c r="H32"/>
    </row>
    <row r="33" spans="1:8" ht="36.75" x14ac:dyDescent="0.25">
      <c r="A33" s="202" t="s">
        <v>141</v>
      </c>
      <c r="B33" s="214">
        <v>0</v>
      </c>
      <c r="C33" s="304">
        <v>0</v>
      </c>
      <c r="D33" s="304">
        <v>0</v>
      </c>
      <c r="E33" s="304">
        <v>0</v>
      </c>
      <c r="F33" s="305"/>
      <c r="G33" s="329"/>
      <c r="H33"/>
    </row>
    <row r="34" spans="1:8" x14ac:dyDescent="0.25">
      <c r="A34" s="343" t="s">
        <v>314</v>
      </c>
      <c r="B34" s="200">
        <v>0</v>
      </c>
      <c r="C34" s="302">
        <v>0</v>
      </c>
      <c r="D34" s="302">
        <v>0</v>
      </c>
      <c r="E34" s="302">
        <v>0</v>
      </c>
      <c r="F34" s="303"/>
      <c r="G34" s="201"/>
      <c r="H34"/>
    </row>
    <row r="35" spans="1:8" x14ac:dyDescent="0.25">
      <c r="A35"/>
      <c r="B35" s="166"/>
      <c r="C35" s="166"/>
      <c r="D35" s="166"/>
      <c r="E35" s="166"/>
      <c r="F35" s="166"/>
      <c r="G35"/>
      <c r="H35"/>
    </row>
    <row r="36" spans="1:8" x14ac:dyDescent="0.25">
      <c r="A36"/>
      <c r="B36" s="166"/>
      <c r="C36" s="166"/>
      <c r="D36" s="166"/>
      <c r="E36" s="166"/>
      <c r="F36" s="166"/>
      <c r="G36"/>
      <c r="H36"/>
    </row>
    <row r="37" spans="1:8" x14ac:dyDescent="0.25">
      <c r="A37"/>
      <c r="B37" s="166"/>
      <c r="C37" s="166"/>
      <c r="D37" s="166"/>
      <c r="E37" s="166"/>
      <c r="F37" s="166"/>
      <c r="G37"/>
      <c r="H37"/>
    </row>
  </sheetData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view="pageBreakPreview" zoomScaleNormal="100" zoomScaleSheetLayoutView="100" workbookViewId="0">
      <selection activeCell="A2" sqref="A2"/>
    </sheetView>
  </sheetViews>
  <sheetFormatPr defaultColWidth="8.85546875" defaultRowHeight="15" x14ac:dyDescent="0.25"/>
  <cols>
    <col min="1" max="1" width="14.140625" style="120" bestFit="1" customWidth="1"/>
    <col min="2" max="2" width="11" style="120" bestFit="1" customWidth="1"/>
    <col min="3" max="3" width="7" style="120" bestFit="1" customWidth="1"/>
    <col min="4" max="4" width="7.85546875" style="120" bestFit="1" customWidth="1"/>
    <col min="5" max="5" width="11.140625" style="120" bestFit="1" customWidth="1"/>
    <col min="6" max="6" width="7.85546875" style="120" bestFit="1" customWidth="1"/>
    <col min="7" max="7" width="12.5703125" style="120" bestFit="1" customWidth="1"/>
    <col min="8" max="8" width="15.5703125" style="120" bestFit="1" customWidth="1"/>
    <col min="9" max="16384" width="8.85546875" style="120"/>
  </cols>
  <sheetData>
    <row r="1" spans="1:8" s="63" customFormat="1" ht="12" x14ac:dyDescent="0.2">
      <c r="A1" s="134" t="s">
        <v>366</v>
      </c>
      <c r="B1" s="134"/>
      <c r="C1" s="134"/>
      <c r="D1" s="134"/>
      <c r="E1" s="134"/>
      <c r="F1" s="80"/>
      <c r="G1" s="80"/>
      <c r="H1" s="80"/>
    </row>
    <row r="2" spans="1:8" x14ac:dyDescent="0.25">
      <c r="A2" s="134"/>
      <c r="B2" s="80"/>
      <c r="C2" s="138"/>
      <c r="D2" s="138"/>
      <c r="E2" s="138"/>
      <c r="F2" s="138"/>
      <c r="G2" s="80"/>
      <c r="H2" s="80"/>
    </row>
    <row r="3" spans="1:8" x14ac:dyDescent="0.25">
      <c r="A3" s="134" t="s">
        <v>315</v>
      </c>
      <c r="B3" s="80"/>
      <c r="C3" s="138"/>
      <c r="D3" s="138"/>
      <c r="E3" s="138"/>
      <c r="F3" s="138"/>
      <c r="G3" s="80"/>
      <c r="H3" s="80"/>
    </row>
    <row r="4" spans="1:8" x14ac:dyDescent="0.25">
      <c r="A4" s="61"/>
      <c r="B4" s="63"/>
      <c r="C4" s="83"/>
      <c r="D4" s="83"/>
      <c r="E4" s="83"/>
      <c r="F4" s="82"/>
      <c r="G4" s="61"/>
      <c r="H4" s="61"/>
    </row>
    <row r="5" spans="1:8" s="148" customFormat="1" ht="12.75" x14ac:dyDescent="0.2">
      <c r="A5" s="147" t="s">
        <v>316</v>
      </c>
      <c r="B5" s="147"/>
      <c r="C5" s="147"/>
      <c r="D5" s="147"/>
      <c r="E5" s="147"/>
      <c r="F5" s="147"/>
      <c r="G5" s="147"/>
    </row>
    <row r="6" spans="1:8" s="61" customFormat="1" ht="12" x14ac:dyDescent="0.2"/>
    <row r="7" spans="1:8" s="61" customFormat="1" ht="12" x14ac:dyDescent="0.2"/>
    <row r="8" spans="1:8" s="61" customFormat="1" ht="12" x14ac:dyDescent="0.2"/>
    <row r="9" spans="1:8" s="61" customFormat="1" ht="12" x14ac:dyDescent="0.2"/>
    <row r="10" spans="1:8" s="61" customFormat="1" ht="12" x14ac:dyDescent="0.2"/>
    <row r="11" spans="1:8" s="61" customFormat="1" ht="12" x14ac:dyDescent="0.2"/>
    <row r="12" spans="1:8" s="61" customFormat="1" ht="12" x14ac:dyDescent="0.2"/>
    <row r="13" spans="1:8" s="61" customFormat="1" ht="12" x14ac:dyDescent="0.2"/>
    <row r="14" spans="1:8" s="61" customFormat="1" ht="12" x14ac:dyDescent="0.2"/>
    <row r="15" spans="1:8" s="61" customFormat="1" ht="12" x14ac:dyDescent="0.2"/>
    <row r="16" spans="1:8" s="61" customFormat="1" ht="12" x14ac:dyDescent="0.2"/>
    <row r="17" spans="1:8" s="61" customFormat="1" ht="12" x14ac:dyDescent="0.2"/>
    <row r="18" spans="1:8" s="61" customFormat="1" ht="12" x14ac:dyDescent="0.2"/>
    <row r="19" spans="1:8" s="61" customFormat="1" ht="12" x14ac:dyDescent="0.2"/>
    <row r="20" spans="1:8" s="61" customFormat="1" ht="12" x14ac:dyDescent="0.2"/>
    <row r="21" spans="1:8" s="61" customFormat="1" ht="12" x14ac:dyDescent="0.2"/>
    <row r="22" spans="1:8" s="61" customFormat="1" ht="12" x14ac:dyDescent="0.2"/>
    <row r="23" spans="1:8" s="61" customFormat="1" ht="12" x14ac:dyDescent="0.2"/>
    <row r="24" spans="1:8" x14ac:dyDescent="0.25">
      <c r="A24"/>
      <c r="B24"/>
      <c r="C24"/>
      <c r="D24"/>
      <c r="E24"/>
      <c r="F24"/>
      <c r="G24"/>
      <c r="H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3"/>
  <sheetViews>
    <sheetView showGridLines="0" zoomScaleNormal="100" zoomScaleSheetLayoutView="70" workbookViewId="0">
      <pane xSplit="1" ySplit="15" topLeftCell="B92" activePane="bottomRight" state="frozen"/>
      <selection pane="topRight" activeCell="B1" sqref="B1"/>
      <selection pane="bottomLeft" activeCell="A16" sqref="A16"/>
      <selection pane="bottomRight" activeCell="I60" sqref="I60"/>
    </sheetView>
  </sheetViews>
  <sheetFormatPr defaultColWidth="8.85546875" defaultRowHeight="12" x14ac:dyDescent="0.2"/>
  <cols>
    <col min="1" max="1" width="60.7109375" style="61" customWidth="1"/>
    <col min="2" max="4" width="13.7109375" style="82" customWidth="1"/>
    <col min="5" max="5" width="11.42578125" style="82" customWidth="1"/>
    <col min="6" max="11" width="8.85546875" style="61" customWidth="1"/>
    <col min="12" max="12" width="0.5703125" style="61" customWidth="1"/>
    <col min="13" max="16384" width="8.85546875" style="61"/>
  </cols>
  <sheetData>
    <row r="1" spans="1:5" x14ac:dyDescent="0.2">
      <c r="A1" s="65" t="s">
        <v>318</v>
      </c>
      <c r="B1" s="65"/>
      <c r="C1" s="65"/>
      <c r="D1" s="65"/>
      <c r="E1" s="134"/>
    </row>
    <row r="2" spans="1:5" x14ac:dyDescent="0.2">
      <c r="A2" s="64"/>
      <c r="B2" s="152"/>
      <c r="C2" s="152"/>
      <c r="D2" s="152"/>
      <c r="E2" s="137"/>
    </row>
    <row r="3" spans="1:5" ht="20.25" customHeight="1" x14ac:dyDescent="0.2">
      <c r="A3" s="65" t="s">
        <v>352</v>
      </c>
      <c r="B3" s="65"/>
      <c r="C3" s="65"/>
      <c r="D3" s="65"/>
      <c r="E3" s="134"/>
    </row>
    <row r="4" spans="1:5" hidden="1" x14ac:dyDescent="0.2">
      <c r="A4" s="65"/>
      <c r="B4" s="65"/>
      <c r="C4" s="65"/>
      <c r="D4" s="65"/>
      <c r="E4" s="134"/>
    </row>
    <row r="5" spans="1:5" hidden="1" x14ac:dyDescent="0.2">
      <c r="A5" s="65"/>
      <c r="B5" s="65"/>
      <c r="C5" s="65"/>
      <c r="D5" s="65"/>
      <c r="E5" s="134"/>
    </row>
    <row r="6" spans="1:5" hidden="1" x14ac:dyDescent="0.2">
      <c r="A6" s="65"/>
      <c r="B6" s="65"/>
      <c r="C6" s="65"/>
      <c r="D6" s="65"/>
      <c r="E6" s="134"/>
    </row>
    <row r="7" spans="1:5" hidden="1" x14ac:dyDescent="0.2">
      <c r="A7" s="65"/>
      <c r="B7" s="65"/>
      <c r="C7" s="65"/>
      <c r="D7" s="65"/>
      <c r="E7" s="134"/>
    </row>
    <row r="8" spans="1:5" hidden="1" x14ac:dyDescent="0.2">
      <c r="A8" s="65"/>
      <c r="B8" s="65"/>
      <c r="C8" s="65"/>
      <c r="D8" s="65"/>
      <c r="E8" s="134"/>
    </row>
    <row r="9" spans="1:5" x14ac:dyDescent="0.2">
      <c r="A9" s="65"/>
      <c r="B9" s="65"/>
      <c r="C9" s="65"/>
      <c r="D9" s="65"/>
      <c r="E9" s="134"/>
    </row>
    <row r="10" spans="1:5" ht="48" x14ac:dyDescent="0.2">
      <c r="A10" s="229" t="s">
        <v>317</v>
      </c>
      <c r="B10" s="228" t="s">
        <v>354</v>
      </c>
      <c r="C10" s="228" t="s">
        <v>332</v>
      </c>
      <c r="D10" s="228" t="s">
        <v>333</v>
      </c>
      <c r="E10" s="228" t="s">
        <v>340</v>
      </c>
    </row>
    <row r="11" spans="1:5" x14ac:dyDescent="0.2">
      <c r="A11" s="230"/>
      <c r="B11" s="230" t="s">
        <v>334</v>
      </c>
      <c r="C11" s="230" t="s">
        <v>335</v>
      </c>
      <c r="D11" s="230" t="s">
        <v>336</v>
      </c>
      <c r="E11" s="330" t="s">
        <v>353</v>
      </c>
    </row>
    <row r="12" spans="1:5" hidden="1" x14ac:dyDescent="0.2">
      <c r="A12" s="64"/>
      <c r="B12" s="137"/>
      <c r="C12" s="137"/>
      <c r="D12" s="137"/>
      <c r="E12" s="137"/>
    </row>
    <row r="13" spans="1:5" ht="15" hidden="1" x14ac:dyDescent="0.25">
      <c r="A13" s="84" t="s">
        <v>291</v>
      </c>
      <c r="B13" s="83" t="s" vm="1">
        <v>292</v>
      </c>
      <c r="C13" s="166"/>
      <c r="D13" s="166"/>
      <c r="E13" s="166"/>
    </row>
    <row r="14" spans="1:5" ht="15" hidden="1" x14ac:dyDescent="0.25">
      <c r="A14"/>
      <c r="B14" s="166"/>
      <c r="C14" s="166"/>
      <c r="D14" s="166"/>
      <c r="E14" s="166"/>
    </row>
    <row r="15" spans="1:5" ht="55.5" hidden="1" customHeight="1" x14ac:dyDescent="0.2">
      <c r="A15" s="289" t="s">
        <v>317</v>
      </c>
      <c r="B15" s="215" t="s">
        <v>288</v>
      </c>
      <c r="C15" s="87" t="s">
        <v>284</v>
      </c>
      <c r="D15" s="87" t="s">
        <v>285</v>
      </c>
      <c r="E15" s="87" t="s">
        <v>287</v>
      </c>
    </row>
    <row r="16" spans="1:5" x14ac:dyDescent="0.2">
      <c r="A16" s="182" t="s">
        <v>2</v>
      </c>
      <c r="B16" s="216">
        <v>14415988</v>
      </c>
      <c r="C16" s="216">
        <v>14415988</v>
      </c>
      <c r="D16" s="216">
        <v>5432570.9100000001</v>
      </c>
      <c r="E16" s="216">
        <v>37.68434678219765</v>
      </c>
    </row>
    <row r="17" spans="1:5" x14ac:dyDescent="0.2">
      <c r="A17" s="183" t="s">
        <v>3</v>
      </c>
      <c r="B17" s="216">
        <v>14415988</v>
      </c>
      <c r="C17" s="216">
        <v>14415988</v>
      </c>
      <c r="D17" s="216">
        <v>5432570.9100000001</v>
      </c>
      <c r="E17" s="216">
        <v>37.68434678219765</v>
      </c>
    </row>
    <row r="18" spans="1:5" x14ac:dyDescent="0.2">
      <c r="A18" s="184" t="s">
        <v>4</v>
      </c>
      <c r="B18" s="216">
        <v>14415988</v>
      </c>
      <c r="C18" s="216">
        <v>14415988</v>
      </c>
      <c r="D18" s="216">
        <v>5432570.9100000001</v>
      </c>
      <c r="E18" s="216">
        <v>37.68434678219765</v>
      </c>
    </row>
    <row r="19" spans="1:5" x14ac:dyDescent="0.2">
      <c r="A19" s="185" t="s">
        <v>28</v>
      </c>
      <c r="B19" s="216">
        <v>14415988</v>
      </c>
      <c r="C19" s="216">
        <v>14415988</v>
      </c>
      <c r="D19" s="216">
        <v>5432570.9100000001</v>
      </c>
      <c r="E19" s="216">
        <v>37.68434678219765</v>
      </c>
    </row>
    <row r="20" spans="1:5" x14ac:dyDescent="0.2">
      <c r="A20" s="292" t="s">
        <v>150</v>
      </c>
      <c r="B20" s="217">
        <v>13288679</v>
      </c>
      <c r="C20" s="217">
        <v>13288679</v>
      </c>
      <c r="D20" s="217">
        <v>5070128.43</v>
      </c>
      <c r="E20" s="217">
        <v>38.153742971743085</v>
      </c>
    </row>
    <row r="21" spans="1:5" x14ac:dyDescent="0.2">
      <c r="A21" s="290" t="s">
        <v>254</v>
      </c>
      <c r="B21" s="217">
        <v>209102</v>
      </c>
      <c r="C21" s="217">
        <v>209102</v>
      </c>
      <c r="D21" s="217">
        <v>4645.3</v>
      </c>
      <c r="E21" s="217">
        <v>2.2215473787912119</v>
      </c>
    </row>
    <row r="22" spans="1:5" x14ac:dyDescent="0.2">
      <c r="A22" s="290" t="s">
        <v>259</v>
      </c>
      <c r="B22" s="217">
        <v>918207</v>
      </c>
      <c r="C22" s="217">
        <v>918207</v>
      </c>
      <c r="D22" s="217">
        <v>357797.18</v>
      </c>
      <c r="E22" s="217">
        <v>38.96694100567737</v>
      </c>
    </row>
    <row r="23" spans="1:5" x14ac:dyDescent="0.2">
      <c r="A23" s="291" t="s">
        <v>290</v>
      </c>
      <c r="B23" s="169">
        <v>14415988</v>
      </c>
      <c r="C23" s="169">
        <v>14415988</v>
      </c>
      <c r="D23" s="169">
        <v>5432570.9100000001</v>
      </c>
      <c r="E23" s="169">
        <v>37.68434678219765</v>
      </c>
    </row>
    <row r="24" spans="1:5" x14ac:dyDescent="0.2">
      <c r="A24" s="65"/>
      <c r="B24" s="65"/>
      <c r="C24" s="65"/>
      <c r="D24" s="65"/>
      <c r="E24" s="134"/>
    </row>
    <row r="25" spans="1:5" hidden="1" x14ac:dyDescent="0.2">
      <c r="A25" s="65"/>
      <c r="B25" s="65"/>
      <c r="C25" s="65"/>
      <c r="D25" s="65"/>
      <c r="E25" s="134"/>
    </row>
    <row r="26" spans="1:5" hidden="1" x14ac:dyDescent="0.2">
      <c r="A26" s="65"/>
      <c r="B26" s="65"/>
      <c r="C26" s="65"/>
      <c r="D26" s="65"/>
      <c r="E26" s="134"/>
    </row>
    <row r="27" spans="1:5" hidden="1" x14ac:dyDescent="0.2">
      <c r="A27" s="65"/>
      <c r="B27" s="65"/>
      <c r="C27" s="65"/>
      <c r="D27" s="65"/>
      <c r="E27" s="134"/>
    </row>
    <row r="28" spans="1:5" hidden="1" x14ac:dyDescent="0.2">
      <c r="A28" s="65"/>
      <c r="B28" s="65"/>
      <c r="C28" s="65"/>
      <c r="D28" s="65"/>
      <c r="E28" s="134"/>
    </row>
    <row r="29" spans="1:5" hidden="1" x14ac:dyDescent="0.2">
      <c r="A29" s="65"/>
      <c r="B29" s="65"/>
      <c r="C29" s="65"/>
      <c r="D29" s="65"/>
      <c r="E29" s="134"/>
    </row>
    <row r="30" spans="1:5" hidden="1" x14ac:dyDescent="0.2">
      <c r="A30" s="65"/>
      <c r="B30" s="65"/>
      <c r="C30" s="65"/>
      <c r="D30" s="65"/>
      <c r="E30" s="134"/>
    </row>
    <row r="31" spans="1:5" hidden="1" x14ac:dyDescent="0.2">
      <c r="A31" s="65"/>
      <c r="B31" s="65"/>
      <c r="C31" s="65"/>
      <c r="D31" s="65"/>
      <c r="E31" s="134"/>
    </row>
    <row r="32" spans="1:5" hidden="1" x14ac:dyDescent="0.2">
      <c r="A32" s="65"/>
      <c r="B32" s="65"/>
      <c r="C32" s="65"/>
      <c r="D32" s="65"/>
      <c r="E32" s="134"/>
    </row>
    <row r="33" spans="1:5" ht="48" x14ac:dyDescent="0.2">
      <c r="A33" s="229" t="s">
        <v>317</v>
      </c>
      <c r="B33" s="228" t="s">
        <v>354</v>
      </c>
      <c r="C33" s="228" t="s">
        <v>332</v>
      </c>
      <c r="D33" s="228" t="s">
        <v>333</v>
      </c>
      <c r="E33" s="228" t="s">
        <v>340</v>
      </c>
    </row>
    <row r="34" spans="1:5" x14ac:dyDescent="0.2">
      <c r="A34" s="230"/>
      <c r="B34" s="230" t="s">
        <v>334</v>
      </c>
      <c r="C34" s="230" t="s">
        <v>335</v>
      </c>
      <c r="D34" s="230" t="s">
        <v>336</v>
      </c>
      <c r="E34" s="330" t="s">
        <v>353</v>
      </c>
    </row>
    <row r="35" spans="1:5" hidden="1" x14ac:dyDescent="0.2">
      <c r="A35" s="65"/>
      <c r="B35" s="65"/>
      <c r="C35" s="65"/>
      <c r="D35" s="65"/>
      <c r="E35" s="134"/>
    </row>
    <row r="36" spans="1:5" ht="15" hidden="1" x14ac:dyDescent="0.25">
      <c r="A36"/>
      <c r="B36"/>
      <c r="C36"/>
      <c r="D36"/>
      <c r="E36" s="166"/>
    </row>
    <row r="37" spans="1:5" ht="15" hidden="1" x14ac:dyDescent="0.25">
      <c r="A37"/>
      <c r="B37"/>
      <c r="C37"/>
      <c r="D37"/>
      <c r="E37" s="166"/>
    </row>
    <row r="38" spans="1:5" ht="15" hidden="1" x14ac:dyDescent="0.25">
      <c r="A38" s="84" t="s">
        <v>291</v>
      </c>
      <c r="B38" s="83" t="s" vm="1">
        <v>292</v>
      </c>
      <c r="C38"/>
      <c r="D38"/>
      <c r="E38" s="166"/>
    </row>
    <row r="39" spans="1:5" ht="15" hidden="1" x14ac:dyDescent="0.25">
      <c r="A39"/>
      <c r="B39"/>
      <c r="C39"/>
      <c r="D39"/>
      <c r="E39" s="166"/>
    </row>
    <row r="40" spans="1:5" ht="84" hidden="1" x14ac:dyDescent="0.2">
      <c r="A40" s="169" t="s">
        <v>317</v>
      </c>
      <c r="B40" s="171" t="s">
        <v>288</v>
      </c>
      <c r="C40" s="171" t="s">
        <v>284</v>
      </c>
      <c r="D40" s="171" t="s">
        <v>285</v>
      </c>
      <c r="E40" s="171" t="s">
        <v>287</v>
      </c>
    </row>
    <row r="41" spans="1:5" x14ac:dyDescent="0.2">
      <c r="A41" s="175" t="s">
        <v>2</v>
      </c>
      <c r="B41" s="176">
        <v>14415988</v>
      </c>
      <c r="C41" s="176">
        <v>14415988</v>
      </c>
      <c r="D41" s="176">
        <v>5432570.9100000001</v>
      </c>
      <c r="E41" s="176">
        <v>37.68434678219765</v>
      </c>
    </row>
    <row r="42" spans="1:5" x14ac:dyDescent="0.2">
      <c r="A42" s="178" t="s">
        <v>3</v>
      </c>
      <c r="B42" s="176">
        <v>14415988</v>
      </c>
      <c r="C42" s="176">
        <v>14415988</v>
      </c>
      <c r="D42" s="176">
        <v>5432570.9100000001</v>
      </c>
      <c r="E42" s="176">
        <v>37.68434678219765</v>
      </c>
    </row>
    <row r="43" spans="1:5" x14ac:dyDescent="0.2">
      <c r="A43" s="179" t="s">
        <v>4</v>
      </c>
      <c r="B43" s="176">
        <v>14415988</v>
      </c>
      <c r="C43" s="176">
        <v>14415988</v>
      </c>
      <c r="D43" s="176">
        <v>5432570.9100000001</v>
      </c>
      <c r="E43" s="176">
        <v>37.68434678219765</v>
      </c>
    </row>
    <row r="44" spans="1:5" x14ac:dyDescent="0.2">
      <c r="A44" s="180" t="s">
        <v>28</v>
      </c>
      <c r="B44" s="176">
        <v>14415988</v>
      </c>
      <c r="C44" s="176">
        <v>14415988</v>
      </c>
      <c r="D44" s="176">
        <v>5432570.9100000001</v>
      </c>
      <c r="E44" s="176">
        <v>37.68434678219765</v>
      </c>
    </row>
    <row r="45" spans="1:5" x14ac:dyDescent="0.2">
      <c r="A45" s="189" t="s">
        <v>321</v>
      </c>
      <c r="B45" s="192">
        <v>13876519</v>
      </c>
      <c r="C45" s="192">
        <v>13876519</v>
      </c>
      <c r="D45" s="192">
        <v>5222110.3899999987</v>
      </c>
      <c r="E45" s="192">
        <v>37.632711705291499</v>
      </c>
    </row>
    <row r="46" spans="1:5" x14ac:dyDescent="0.2">
      <c r="A46" s="221" t="s">
        <v>150</v>
      </c>
      <c r="B46" s="194">
        <v>12767321</v>
      </c>
      <c r="C46" s="194">
        <v>12767321</v>
      </c>
      <c r="D46" s="194">
        <v>4859667.9099999992</v>
      </c>
      <c r="E46" s="194">
        <v>38.063333020294543</v>
      </c>
    </row>
    <row r="47" spans="1:5" x14ac:dyDescent="0.2">
      <c r="A47" s="222" t="s">
        <v>172</v>
      </c>
      <c r="B47" s="173">
        <v>8519079</v>
      </c>
      <c r="C47" s="173">
        <v>8519079</v>
      </c>
      <c r="D47" s="173">
        <v>4143432.3</v>
      </c>
      <c r="E47" s="173">
        <v>48.6370921081962</v>
      </c>
    </row>
    <row r="48" spans="1:5" x14ac:dyDescent="0.2">
      <c r="A48" s="223" t="s">
        <v>197</v>
      </c>
      <c r="B48" s="339">
        <v>7113943</v>
      </c>
      <c r="C48" s="339">
        <v>7113943</v>
      </c>
      <c r="D48" s="83">
        <v>3432433.36</v>
      </c>
      <c r="E48" s="339">
        <v>48.249379563485398</v>
      </c>
    </row>
    <row r="49" spans="1:5" x14ac:dyDescent="0.2">
      <c r="A49" s="223" t="s">
        <v>198</v>
      </c>
      <c r="B49" s="339">
        <v>26545</v>
      </c>
      <c r="C49" s="339">
        <v>26545</v>
      </c>
      <c r="D49" s="83">
        <v>12901.89</v>
      </c>
      <c r="E49" s="339">
        <v>48.603842531550193</v>
      </c>
    </row>
    <row r="50" spans="1:5" x14ac:dyDescent="0.2">
      <c r="A50" s="223" t="s">
        <v>199</v>
      </c>
      <c r="B50" s="339">
        <v>200411</v>
      </c>
      <c r="C50" s="339">
        <v>200411</v>
      </c>
      <c r="D50" s="83">
        <v>137411.94</v>
      </c>
      <c r="E50" s="339">
        <v>68.565068783649593</v>
      </c>
    </row>
    <row r="51" spans="1:5" x14ac:dyDescent="0.2">
      <c r="A51" s="223" t="s">
        <v>200</v>
      </c>
      <c r="B51" s="339">
        <v>1178180</v>
      </c>
      <c r="C51" s="339">
        <v>1178180</v>
      </c>
      <c r="D51" s="83">
        <v>560685.11</v>
      </c>
      <c r="E51" s="339">
        <v>47.589087405999081</v>
      </c>
    </row>
    <row r="52" spans="1:5" x14ac:dyDescent="0.2">
      <c r="A52" s="222" t="s">
        <v>136</v>
      </c>
      <c r="B52" s="173">
        <v>1478883</v>
      </c>
      <c r="C52" s="173">
        <v>1478883</v>
      </c>
      <c r="D52" s="173">
        <v>644379.4099999998</v>
      </c>
      <c r="E52" s="173">
        <v>43.57203443409653</v>
      </c>
    </row>
    <row r="53" spans="1:5" x14ac:dyDescent="0.2">
      <c r="A53" s="223" t="s">
        <v>243</v>
      </c>
      <c r="B53" s="339">
        <v>119451</v>
      </c>
      <c r="C53" s="339">
        <v>119451</v>
      </c>
      <c r="D53" s="83">
        <v>44529.65</v>
      </c>
      <c r="E53" s="339">
        <v>37.278591221505053</v>
      </c>
    </row>
    <row r="54" spans="1:5" x14ac:dyDescent="0.2">
      <c r="A54" s="223" t="s">
        <v>202</v>
      </c>
      <c r="B54" s="339">
        <v>217665</v>
      </c>
      <c r="C54" s="339">
        <v>217665</v>
      </c>
      <c r="D54" s="83">
        <v>92943.75</v>
      </c>
      <c r="E54" s="339">
        <v>42.700365240162633</v>
      </c>
    </row>
    <row r="55" spans="1:5" x14ac:dyDescent="0.2">
      <c r="A55" s="223" t="s">
        <v>244</v>
      </c>
      <c r="B55" s="339">
        <v>53089</v>
      </c>
      <c r="C55" s="339">
        <v>53089</v>
      </c>
      <c r="D55" s="83">
        <v>10994.05</v>
      </c>
      <c r="E55" s="339">
        <v>20.708715553127767</v>
      </c>
    </row>
    <row r="56" spans="1:5" x14ac:dyDescent="0.2">
      <c r="A56" s="223" t="s">
        <v>245</v>
      </c>
      <c r="B56" s="339">
        <v>63707</v>
      </c>
      <c r="C56" s="339">
        <v>63707</v>
      </c>
      <c r="D56" s="83">
        <v>41335.9</v>
      </c>
      <c r="E56" s="339">
        <v>64.884392609917285</v>
      </c>
    </row>
    <row r="57" spans="1:5" x14ac:dyDescent="0.2">
      <c r="A57" s="223" t="s">
        <v>246</v>
      </c>
      <c r="B57" s="339">
        <v>189794</v>
      </c>
      <c r="C57" s="339">
        <v>189794</v>
      </c>
      <c r="D57" s="83">
        <v>76281.179999999993</v>
      </c>
      <c r="E57" s="339">
        <v>40.191565592168352</v>
      </c>
    </row>
    <row r="58" spans="1:5" x14ac:dyDescent="0.2">
      <c r="A58" s="223" t="s">
        <v>208</v>
      </c>
      <c r="B58" s="339">
        <v>2455</v>
      </c>
      <c r="C58" s="339">
        <v>2455</v>
      </c>
      <c r="D58" s="83">
        <v>121.35</v>
      </c>
      <c r="E58" s="339">
        <v>4.9429735234215881</v>
      </c>
    </row>
    <row r="59" spans="1:5" x14ac:dyDescent="0.2">
      <c r="A59" s="223" t="s">
        <v>247</v>
      </c>
      <c r="B59" s="339">
        <v>7963</v>
      </c>
      <c r="C59" s="339">
        <v>7963</v>
      </c>
      <c r="D59" s="83">
        <v>2638.23</v>
      </c>
      <c r="E59" s="339">
        <v>33.13110636694713</v>
      </c>
    </row>
    <row r="60" spans="1:5" x14ac:dyDescent="0.2">
      <c r="A60" s="223" t="s">
        <v>210</v>
      </c>
      <c r="B60" s="339">
        <v>3651</v>
      </c>
      <c r="C60" s="339">
        <v>3651</v>
      </c>
      <c r="D60" s="83">
        <v>1000</v>
      </c>
      <c r="E60" s="339">
        <v>27.389756231169542</v>
      </c>
    </row>
    <row r="61" spans="1:5" x14ac:dyDescent="0.2">
      <c r="A61" s="223" t="s">
        <v>248</v>
      </c>
      <c r="B61" s="339">
        <v>92906</v>
      </c>
      <c r="C61" s="339">
        <v>92906</v>
      </c>
      <c r="D61" s="83">
        <v>36028.300000000003</v>
      </c>
      <c r="E61" s="339">
        <v>38.779303812455602</v>
      </c>
    </row>
    <row r="62" spans="1:5" x14ac:dyDescent="0.2">
      <c r="A62" s="223" t="s">
        <v>165</v>
      </c>
      <c r="B62" s="339">
        <v>172924</v>
      </c>
      <c r="C62" s="339">
        <v>172924</v>
      </c>
      <c r="D62" s="83">
        <v>55475.65</v>
      </c>
      <c r="E62" s="339">
        <v>32.080943073257615</v>
      </c>
    </row>
    <row r="63" spans="1:5" x14ac:dyDescent="0.2">
      <c r="A63" s="223" t="s">
        <v>213</v>
      </c>
      <c r="B63" s="339">
        <v>7964</v>
      </c>
      <c r="C63" s="339">
        <v>7964</v>
      </c>
      <c r="D63" s="83">
        <v>4190.82</v>
      </c>
      <c r="E63" s="339">
        <v>52.622049221496738</v>
      </c>
    </row>
    <row r="64" spans="1:5" x14ac:dyDescent="0.2">
      <c r="A64" s="223" t="s">
        <v>214</v>
      </c>
      <c r="B64" s="339">
        <v>53089</v>
      </c>
      <c r="C64" s="339">
        <v>53089</v>
      </c>
      <c r="D64" s="83">
        <v>24598.53</v>
      </c>
      <c r="E64" s="339">
        <v>46.334513741076307</v>
      </c>
    </row>
    <row r="65" spans="1:5" x14ac:dyDescent="0.2">
      <c r="A65" s="223" t="s">
        <v>151</v>
      </c>
      <c r="B65" s="339">
        <v>211605</v>
      </c>
      <c r="C65" s="339">
        <v>211605</v>
      </c>
      <c r="D65" s="83">
        <v>102578.35</v>
      </c>
      <c r="E65" s="339">
        <v>48.476335625339665</v>
      </c>
    </row>
    <row r="66" spans="1:5" x14ac:dyDescent="0.2">
      <c r="A66" s="223" t="s">
        <v>216</v>
      </c>
      <c r="B66" s="339">
        <v>26651</v>
      </c>
      <c r="C66" s="339">
        <v>26651</v>
      </c>
      <c r="D66" s="83"/>
      <c r="E66" s="339"/>
    </row>
    <row r="67" spans="1:5" x14ac:dyDescent="0.2">
      <c r="A67" s="223" t="s">
        <v>249</v>
      </c>
      <c r="B67" s="339">
        <v>39817</v>
      </c>
      <c r="C67" s="339">
        <v>39817</v>
      </c>
      <c r="D67" s="83">
        <v>19445.48</v>
      </c>
      <c r="E67" s="339">
        <v>48.837129869151369</v>
      </c>
    </row>
    <row r="68" spans="1:5" x14ac:dyDescent="0.2">
      <c r="A68" s="223" t="s">
        <v>250</v>
      </c>
      <c r="B68" s="339">
        <v>155995</v>
      </c>
      <c r="C68" s="339">
        <v>155995</v>
      </c>
      <c r="D68" s="83">
        <v>94944.639999999999</v>
      </c>
      <c r="E68" s="339">
        <v>60.863899483957816</v>
      </c>
    </row>
    <row r="69" spans="1:5" ht="24" x14ac:dyDescent="0.2">
      <c r="A69" s="223" t="s">
        <v>221</v>
      </c>
      <c r="B69" s="339">
        <v>19908</v>
      </c>
      <c r="C69" s="339">
        <v>19908</v>
      </c>
      <c r="D69" s="83">
        <v>8696.44</v>
      </c>
      <c r="E69" s="339">
        <v>43.683142455294352</v>
      </c>
    </row>
    <row r="70" spans="1:5" x14ac:dyDescent="0.2">
      <c r="A70" s="223" t="s">
        <v>222</v>
      </c>
      <c r="B70" s="339">
        <v>2655</v>
      </c>
      <c r="C70" s="339">
        <v>2655</v>
      </c>
      <c r="D70" s="83">
        <v>24.55</v>
      </c>
      <c r="E70" s="339">
        <v>0.92467043314500941</v>
      </c>
    </row>
    <row r="71" spans="1:5" x14ac:dyDescent="0.2">
      <c r="A71" s="223" t="s">
        <v>223</v>
      </c>
      <c r="B71" s="339">
        <v>14600</v>
      </c>
      <c r="C71" s="339">
        <v>14600</v>
      </c>
      <c r="D71" s="83">
        <v>13431.73</v>
      </c>
      <c r="E71" s="339">
        <v>91.998150684931502</v>
      </c>
    </row>
    <row r="72" spans="1:5" x14ac:dyDescent="0.2">
      <c r="A72" s="223" t="s">
        <v>224</v>
      </c>
      <c r="B72" s="339">
        <v>2655</v>
      </c>
      <c r="C72" s="339">
        <v>2655</v>
      </c>
      <c r="D72" s="83">
        <v>2515.96</v>
      </c>
      <c r="E72" s="339">
        <v>94.763088512241055</v>
      </c>
    </row>
    <row r="73" spans="1:5" x14ac:dyDescent="0.2">
      <c r="A73" s="223" t="s">
        <v>251</v>
      </c>
      <c r="B73" s="339">
        <v>12376</v>
      </c>
      <c r="C73" s="339">
        <v>12376</v>
      </c>
      <c r="D73" s="83">
        <v>5405.6</v>
      </c>
      <c r="E73" s="339">
        <v>43.678086619263091</v>
      </c>
    </row>
    <row r="74" spans="1:5" x14ac:dyDescent="0.2">
      <c r="A74" s="223" t="s">
        <v>252</v>
      </c>
      <c r="B74" s="339">
        <v>7963</v>
      </c>
      <c r="C74" s="339">
        <v>7963</v>
      </c>
      <c r="D74" s="83">
        <v>7199.25</v>
      </c>
      <c r="E74" s="339">
        <v>90.408765540625396</v>
      </c>
    </row>
    <row r="75" spans="1:5" ht="24" x14ac:dyDescent="0.2">
      <c r="A75" s="222" t="s">
        <v>174</v>
      </c>
      <c r="B75" s="173">
        <v>10618</v>
      </c>
      <c r="C75" s="173">
        <v>10618</v>
      </c>
      <c r="D75" s="173"/>
      <c r="E75" s="173"/>
    </row>
    <row r="76" spans="1:5" x14ac:dyDescent="0.2">
      <c r="A76" s="223" t="s">
        <v>230</v>
      </c>
      <c r="B76" s="339">
        <v>10618</v>
      </c>
      <c r="C76" s="339">
        <v>10618</v>
      </c>
      <c r="D76" s="83"/>
      <c r="E76" s="83"/>
    </row>
    <row r="77" spans="1:5" x14ac:dyDescent="0.2">
      <c r="A77" s="222" t="s">
        <v>176</v>
      </c>
      <c r="B77" s="173">
        <v>37923</v>
      </c>
      <c r="C77" s="173">
        <v>37923</v>
      </c>
      <c r="D77" s="173">
        <v>9726.18</v>
      </c>
      <c r="E77" s="173">
        <v>25.64717981172376</v>
      </c>
    </row>
    <row r="78" spans="1:5" x14ac:dyDescent="0.2">
      <c r="A78" s="223" t="s">
        <v>253</v>
      </c>
      <c r="B78" s="339">
        <v>9542</v>
      </c>
      <c r="C78" s="339">
        <v>9542</v>
      </c>
      <c r="D78" s="83">
        <v>9527.1</v>
      </c>
      <c r="E78" s="339">
        <v>99.843848249842807</v>
      </c>
    </row>
    <row r="79" spans="1:5" x14ac:dyDescent="0.2">
      <c r="A79" s="223" t="s">
        <v>258</v>
      </c>
      <c r="B79" s="339">
        <v>6636</v>
      </c>
      <c r="C79" s="339">
        <v>6636</v>
      </c>
      <c r="D79" s="83"/>
      <c r="E79" s="83"/>
    </row>
    <row r="80" spans="1:5" x14ac:dyDescent="0.2">
      <c r="A80" s="223" t="s">
        <v>234</v>
      </c>
      <c r="B80" s="339">
        <v>21745</v>
      </c>
      <c r="C80" s="339">
        <v>21745</v>
      </c>
      <c r="D80" s="83">
        <v>199.08</v>
      </c>
      <c r="E80" s="339">
        <v>0.91552080938146707</v>
      </c>
    </row>
    <row r="81" spans="1:5" x14ac:dyDescent="0.2">
      <c r="A81" s="222" t="s">
        <v>177</v>
      </c>
      <c r="B81" s="173">
        <v>2720818</v>
      </c>
      <c r="C81" s="173">
        <v>2720818</v>
      </c>
      <c r="D81" s="173">
        <v>62130.02</v>
      </c>
      <c r="E81" s="173">
        <v>2.2835051811624298</v>
      </c>
    </row>
    <row r="82" spans="1:5" x14ac:dyDescent="0.2">
      <c r="A82" s="223" t="s">
        <v>236</v>
      </c>
      <c r="B82" s="339">
        <v>2720818</v>
      </c>
      <c r="C82" s="339">
        <v>2720818</v>
      </c>
      <c r="D82" s="83">
        <v>62130.02</v>
      </c>
      <c r="E82" s="339">
        <v>2.2835051811624298</v>
      </c>
    </row>
    <row r="83" spans="1:5" x14ac:dyDescent="0.2">
      <c r="A83" s="221" t="s">
        <v>254</v>
      </c>
      <c r="B83" s="194">
        <v>190991</v>
      </c>
      <c r="C83" s="194">
        <v>190991</v>
      </c>
      <c r="D83" s="194">
        <v>4645.3</v>
      </c>
      <c r="E83" s="194">
        <v>2.4322088475373187</v>
      </c>
    </row>
    <row r="84" spans="1:5" x14ac:dyDescent="0.2">
      <c r="A84" s="222" t="s">
        <v>136</v>
      </c>
      <c r="B84" s="173">
        <v>184355</v>
      </c>
      <c r="C84" s="173">
        <v>184355</v>
      </c>
      <c r="D84" s="173">
        <v>4645.3</v>
      </c>
      <c r="E84" s="173">
        <v>2.5197580754522524</v>
      </c>
    </row>
    <row r="85" spans="1:5" x14ac:dyDescent="0.2">
      <c r="A85" s="223" t="s">
        <v>243</v>
      </c>
      <c r="B85" s="339">
        <v>127083</v>
      </c>
      <c r="C85" s="339">
        <v>127083</v>
      </c>
      <c r="D85" s="83"/>
      <c r="E85" s="83"/>
    </row>
    <row r="86" spans="1:5" x14ac:dyDescent="0.2">
      <c r="A86" s="223" t="s">
        <v>248</v>
      </c>
      <c r="B86" s="339">
        <v>13200</v>
      </c>
      <c r="C86" s="339">
        <v>13200</v>
      </c>
      <c r="D86" s="83"/>
      <c r="E86" s="83"/>
    </row>
    <row r="87" spans="1:5" x14ac:dyDescent="0.2">
      <c r="A87" s="223" t="s">
        <v>249</v>
      </c>
      <c r="B87" s="339">
        <v>26472</v>
      </c>
      <c r="C87" s="339">
        <v>26472</v>
      </c>
      <c r="D87" s="83">
        <v>4645.3</v>
      </c>
      <c r="E87" s="339">
        <v>17.547975219099428</v>
      </c>
    </row>
    <row r="88" spans="1:5" x14ac:dyDescent="0.2">
      <c r="A88" s="223" t="s">
        <v>223</v>
      </c>
      <c r="B88" s="339">
        <v>17600</v>
      </c>
      <c r="C88" s="339">
        <v>17600</v>
      </c>
      <c r="D88" s="83"/>
      <c r="E88" s="83"/>
    </row>
    <row r="89" spans="1:5" x14ac:dyDescent="0.2">
      <c r="A89" s="222" t="s">
        <v>176</v>
      </c>
      <c r="B89" s="173">
        <v>6636</v>
      </c>
      <c r="C89" s="173">
        <v>6636</v>
      </c>
      <c r="D89" s="173"/>
      <c r="E89" s="173"/>
    </row>
    <row r="90" spans="1:5" x14ac:dyDescent="0.2">
      <c r="A90" s="223" t="s">
        <v>258</v>
      </c>
      <c r="B90" s="339">
        <v>6636</v>
      </c>
      <c r="C90" s="339">
        <v>6636</v>
      </c>
      <c r="D90" s="83"/>
      <c r="E90" s="83"/>
    </row>
    <row r="91" spans="1:5" x14ac:dyDescent="0.2">
      <c r="A91" s="221" t="s">
        <v>259</v>
      </c>
      <c r="B91" s="194">
        <v>918207</v>
      </c>
      <c r="C91" s="194">
        <v>918207</v>
      </c>
      <c r="D91" s="194">
        <v>357797.18</v>
      </c>
      <c r="E91" s="194">
        <v>38.96694100567737</v>
      </c>
    </row>
    <row r="92" spans="1:5" x14ac:dyDescent="0.2">
      <c r="A92" s="222" t="s">
        <v>177</v>
      </c>
      <c r="B92" s="173">
        <v>918207</v>
      </c>
      <c r="C92" s="173">
        <v>918207</v>
      </c>
      <c r="D92" s="173">
        <v>357797.18</v>
      </c>
      <c r="E92" s="173">
        <v>38.96694100567737</v>
      </c>
    </row>
    <row r="93" spans="1:5" x14ac:dyDescent="0.2">
      <c r="A93" s="223" t="s">
        <v>236</v>
      </c>
      <c r="B93" s="339">
        <v>918207</v>
      </c>
      <c r="C93" s="339">
        <v>918207</v>
      </c>
      <c r="D93" s="83">
        <v>357797.18</v>
      </c>
      <c r="E93" s="339">
        <v>38.96694100567737</v>
      </c>
    </row>
    <row r="94" spans="1:5" x14ac:dyDescent="0.2">
      <c r="A94" s="189" t="s">
        <v>149</v>
      </c>
      <c r="B94" s="192">
        <v>355450</v>
      </c>
      <c r="C94" s="192">
        <v>355450</v>
      </c>
      <c r="D94" s="192">
        <v>160817.73000000001</v>
      </c>
      <c r="E94" s="192">
        <v>45.243418202278804</v>
      </c>
    </row>
    <row r="95" spans="1:5" x14ac:dyDescent="0.2">
      <c r="A95" s="221" t="s">
        <v>150</v>
      </c>
      <c r="B95" s="194">
        <v>337339</v>
      </c>
      <c r="C95" s="194">
        <v>337339</v>
      </c>
      <c r="D95" s="194">
        <v>160817.73000000001</v>
      </c>
      <c r="E95" s="194">
        <v>47.672439296968335</v>
      </c>
    </row>
    <row r="96" spans="1:5" x14ac:dyDescent="0.2">
      <c r="A96" s="222" t="s">
        <v>136</v>
      </c>
      <c r="B96" s="173">
        <v>319622</v>
      </c>
      <c r="C96" s="173">
        <v>319622</v>
      </c>
      <c r="D96" s="173">
        <v>160290.23000000001</v>
      </c>
      <c r="E96" s="173">
        <v>50.149936487475834</v>
      </c>
    </row>
    <row r="97" spans="1:5" x14ac:dyDescent="0.2">
      <c r="A97" s="223" t="s">
        <v>165</v>
      </c>
      <c r="B97" s="339">
        <v>3982</v>
      </c>
      <c r="C97" s="339">
        <v>3982</v>
      </c>
      <c r="D97" s="83">
        <v>941.48</v>
      </c>
      <c r="E97" s="339">
        <v>23.643395278754394</v>
      </c>
    </row>
    <row r="98" spans="1:5" x14ac:dyDescent="0.2">
      <c r="A98" s="223" t="s">
        <v>151</v>
      </c>
      <c r="B98" s="339">
        <v>78306</v>
      </c>
      <c r="C98" s="339">
        <v>78306</v>
      </c>
      <c r="D98" s="83">
        <v>16976.53</v>
      </c>
      <c r="E98" s="339">
        <v>21.679730799683291</v>
      </c>
    </row>
    <row r="99" spans="1:5" x14ac:dyDescent="0.2">
      <c r="A99" s="223" t="s">
        <v>166</v>
      </c>
      <c r="B99" s="339">
        <v>237334</v>
      </c>
      <c r="C99" s="339">
        <v>237334</v>
      </c>
      <c r="D99" s="83">
        <v>142372.22</v>
      </c>
      <c r="E99" s="339">
        <v>59.988126437847086</v>
      </c>
    </row>
    <row r="100" spans="1:5" x14ac:dyDescent="0.2">
      <c r="A100" s="222" t="s">
        <v>176</v>
      </c>
      <c r="B100" s="173">
        <v>17717</v>
      </c>
      <c r="C100" s="173">
        <v>17717</v>
      </c>
      <c r="D100" s="173">
        <v>527.5</v>
      </c>
      <c r="E100" s="173">
        <v>2.9773663712818195</v>
      </c>
    </row>
    <row r="101" spans="1:5" x14ac:dyDescent="0.2">
      <c r="A101" s="223" t="s">
        <v>253</v>
      </c>
      <c r="B101" s="339">
        <v>17717</v>
      </c>
      <c r="C101" s="339">
        <v>17717</v>
      </c>
      <c r="D101" s="83">
        <v>527.5</v>
      </c>
      <c r="E101" s="339">
        <v>2.9773663712818195</v>
      </c>
    </row>
    <row r="102" spans="1:5" x14ac:dyDescent="0.2">
      <c r="A102" s="221" t="s">
        <v>254</v>
      </c>
      <c r="B102" s="194">
        <v>18111</v>
      </c>
      <c r="C102" s="194">
        <v>18111</v>
      </c>
      <c r="D102" s="194"/>
      <c r="E102" s="194"/>
    </row>
    <row r="103" spans="1:5" x14ac:dyDescent="0.2">
      <c r="A103" s="222" t="s">
        <v>176</v>
      </c>
      <c r="B103" s="173">
        <v>18111</v>
      </c>
      <c r="C103" s="173">
        <v>18111</v>
      </c>
      <c r="D103" s="173"/>
      <c r="E103" s="173"/>
    </row>
    <row r="104" spans="1:5" x14ac:dyDescent="0.2">
      <c r="A104" s="223" t="s">
        <v>253</v>
      </c>
      <c r="B104" s="339">
        <v>18111</v>
      </c>
      <c r="C104" s="339">
        <v>18111</v>
      </c>
      <c r="D104" s="83"/>
      <c r="E104" s="83"/>
    </row>
    <row r="105" spans="1:5" x14ac:dyDescent="0.2">
      <c r="A105" s="189" t="s">
        <v>255</v>
      </c>
      <c r="B105" s="192">
        <v>184019</v>
      </c>
      <c r="C105" s="192">
        <v>184019</v>
      </c>
      <c r="D105" s="192">
        <v>49642.789999999994</v>
      </c>
      <c r="E105" s="192">
        <v>26.976991506311844</v>
      </c>
    </row>
    <row r="106" spans="1:5" x14ac:dyDescent="0.2">
      <c r="A106" s="221" t="s">
        <v>150</v>
      </c>
      <c r="B106" s="194">
        <v>184019</v>
      </c>
      <c r="C106" s="194">
        <v>184019</v>
      </c>
      <c r="D106" s="194">
        <v>49642.789999999994</v>
      </c>
      <c r="E106" s="194">
        <v>26.976991506311844</v>
      </c>
    </row>
    <row r="107" spans="1:5" x14ac:dyDescent="0.2">
      <c r="A107" s="222" t="s">
        <v>136</v>
      </c>
      <c r="B107" s="173">
        <v>53296</v>
      </c>
      <c r="C107" s="173">
        <v>53296</v>
      </c>
      <c r="D107" s="173">
        <v>16506.419999999998</v>
      </c>
      <c r="E107" s="173">
        <v>30.971217352146503</v>
      </c>
    </row>
    <row r="108" spans="1:5" x14ac:dyDescent="0.2">
      <c r="A108" s="223" t="s">
        <v>246</v>
      </c>
      <c r="B108" s="339">
        <v>23226</v>
      </c>
      <c r="C108" s="339">
        <v>23226</v>
      </c>
      <c r="D108" s="83">
        <v>8139.83</v>
      </c>
      <c r="E108" s="339">
        <v>35.046198226125888</v>
      </c>
    </row>
    <row r="109" spans="1:5" x14ac:dyDescent="0.2">
      <c r="A109" s="223" t="s">
        <v>208</v>
      </c>
      <c r="B109" s="339">
        <v>199</v>
      </c>
      <c r="C109" s="339">
        <v>199</v>
      </c>
      <c r="D109" s="83">
        <v>46.9</v>
      </c>
      <c r="E109" s="339">
        <v>23.567839195979897</v>
      </c>
    </row>
    <row r="110" spans="1:5" x14ac:dyDescent="0.2">
      <c r="A110" s="223" t="s">
        <v>247</v>
      </c>
      <c r="B110" s="339">
        <v>6645</v>
      </c>
      <c r="C110" s="339">
        <v>6645</v>
      </c>
      <c r="D110" s="83">
        <v>2759</v>
      </c>
      <c r="E110" s="339">
        <v>41.519939804364178</v>
      </c>
    </row>
    <row r="111" spans="1:5" x14ac:dyDescent="0.2">
      <c r="A111" s="223" t="s">
        <v>165</v>
      </c>
      <c r="B111" s="339">
        <v>10618</v>
      </c>
      <c r="C111" s="339">
        <v>10618</v>
      </c>
      <c r="D111" s="83">
        <v>4344.0200000000004</v>
      </c>
      <c r="E111" s="339">
        <v>40.911847805613114</v>
      </c>
    </row>
    <row r="112" spans="1:5" x14ac:dyDescent="0.2">
      <c r="A112" s="223" t="s">
        <v>250</v>
      </c>
      <c r="B112" s="339">
        <v>4645</v>
      </c>
      <c r="C112" s="339">
        <v>4645</v>
      </c>
      <c r="D112" s="83">
        <v>678.08</v>
      </c>
      <c r="E112" s="339">
        <v>14.59806243272336</v>
      </c>
    </row>
    <row r="113" spans="1:5" x14ac:dyDescent="0.2">
      <c r="A113" s="223" t="s">
        <v>222</v>
      </c>
      <c r="B113" s="339">
        <v>7963</v>
      </c>
      <c r="C113" s="339">
        <v>7963</v>
      </c>
      <c r="D113" s="83">
        <v>538.59</v>
      </c>
      <c r="E113" s="339">
        <v>6.7636569132236604</v>
      </c>
    </row>
    <row r="114" spans="1:5" x14ac:dyDescent="0.2">
      <c r="A114" s="222" t="s">
        <v>173</v>
      </c>
      <c r="B114" s="173">
        <v>14412</v>
      </c>
      <c r="C114" s="173">
        <v>14412</v>
      </c>
      <c r="D114" s="173">
        <v>5903.48</v>
      </c>
      <c r="E114" s="173">
        <v>40.962253677490978</v>
      </c>
    </row>
    <row r="115" spans="1:5" ht="24" x14ac:dyDescent="0.2">
      <c r="A115" s="223" t="s">
        <v>256</v>
      </c>
      <c r="B115" s="339">
        <v>14412</v>
      </c>
      <c r="C115" s="339">
        <v>14412</v>
      </c>
      <c r="D115" s="83">
        <v>5903.48</v>
      </c>
      <c r="E115" s="339">
        <v>40.962253677490978</v>
      </c>
    </row>
    <row r="116" spans="1:5" x14ac:dyDescent="0.2">
      <c r="A116" s="222" t="s">
        <v>176</v>
      </c>
      <c r="B116" s="173">
        <v>116311</v>
      </c>
      <c r="C116" s="173">
        <v>116311</v>
      </c>
      <c r="D116" s="173">
        <v>27232.89</v>
      </c>
      <c r="E116" s="173">
        <v>23.413855955154713</v>
      </c>
    </row>
    <row r="117" spans="1:5" x14ac:dyDescent="0.2">
      <c r="A117" s="223" t="s">
        <v>257</v>
      </c>
      <c r="B117" s="83">
        <v>116311</v>
      </c>
      <c r="C117" s="83">
        <v>116311</v>
      </c>
      <c r="D117" s="83">
        <v>27232.89</v>
      </c>
      <c r="E117" s="83">
        <v>23.413855955154713</v>
      </c>
    </row>
    <row r="118" spans="1:5" x14ac:dyDescent="0.2">
      <c r="A118" s="168" t="s">
        <v>290</v>
      </c>
      <c r="B118" s="169">
        <v>14415988</v>
      </c>
      <c r="C118" s="169">
        <v>14415988</v>
      </c>
      <c r="D118" s="169">
        <v>5432570.9100000001</v>
      </c>
      <c r="E118" s="169">
        <v>37.68434678219765</v>
      </c>
    </row>
    <row r="119" spans="1:5" ht="15" x14ac:dyDescent="0.25">
      <c r="A119"/>
      <c r="B119"/>
      <c r="C119"/>
      <c r="D119"/>
      <c r="E119" s="166"/>
    </row>
    <row r="120" spans="1:5" ht="15" x14ac:dyDescent="0.25">
      <c r="A120"/>
      <c r="B120"/>
      <c r="C120"/>
      <c r="D120"/>
      <c r="E120" s="166"/>
    </row>
    <row r="121" spans="1:5" ht="15" x14ac:dyDescent="0.25">
      <c r="A121"/>
      <c r="B121"/>
      <c r="C121"/>
      <c r="D121"/>
      <c r="E121" s="166"/>
    </row>
    <row r="122" spans="1:5" ht="15" x14ac:dyDescent="0.25">
      <c r="A122"/>
      <c r="B122"/>
      <c r="C122"/>
      <c r="D122"/>
      <c r="E122" s="166"/>
    </row>
    <row r="123" spans="1:5" ht="15" x14ac:dyDescent="0.25">
      <c r="A123"/>
      <c r="B123"/>
      <c r="C123"/>
      <c r="D123"/>
      <c r="E123" s="166"/>
    </row>
    <row r="124" spans="1:5" ht="15" x14ac:dyDescent="0.25">
      <c r="A124"/>
      <c r="B124"/>
      <c r="C124"/>
      <c r="D124"/>
      <c r="E124" s="166"/>
    </row>
    <row r="125" spans="1:5" ht="15" x14ac:dyDescent="0.25">
      <c r="A125"/>
      <c r="B125"/>
      <c r="C125"/>
      <c r="D125"/>
      <c r="E125" s="166"/>
    </row>
    <row r="126" spans="1:5" ht="15" x14ac:dyDescent="0.25">
      <c r="A126"/>
      <c r="B126"/>
      <c r="C126"/>
      <c r="D126"/>
      <c r="E126" s="166"/>
    </row>
    <row r="127" spans="1:5" ht="15" x14ac:dyDescent="0.25">
      <c r="A127"/>
      <c r="B127"/>
      <c r="C127"/>
      <c r="D127"/>
      <c r="E127" s="166"/>
    </row>
    <row r="128" spans="1:5" ht="15" x14ac:dyDescent="0.25">
      <c r="A128"/>
      <c r="B128"/>
      <c r="C128"/>
      <c r="D128"/>
      <c r="E128" s="166"/>
    </row>
    <row r="129" spans="1:5" ht="15" x14ac:dyDescent="0.25">
      <c r="A129"/>
      <c r="B129"/>
      <c r="C129"/>
      <c r="D129"/>
      <c r="E129" s="166"/>
    </row>
    <row r="130" spans="1:5" ht="15" x14ac:dyDescent="0.25">
      <c r="A130"/>
      <c r="B130"/>
      <c r="C130"/>
      <c r="D130"/>
      <c r="E130" s="166"/>
    </row>
    <row r="131" spans="1:5" ht="15" x14ac:dyDescent="0.25">
      <c r="A131"/>
      <c r="B131"/>
      <c r="C131"/>
      <c r="D131"/>
      <c r="E131" s="166"/>
    </row>
    <row r="132" spans="1:5" ht="15" x14ac:dyDescent="0.25">
      <c r="A132"/>
      <c r="B132"/>
      <c r="C132"/>
      <c r="D132"/>
      <c r="E132" s="166"/>
    </row>
    <row r="133" spans="1:5" ht="15" x14ac:dyDescent="0.25">
      <c r="A133"/>
      <c r="B133"/>
      <c r="C133"/>
      <c r="D133"/>
      <c r="E133" s="166"/>
    </row>
    <row r="134" spans="1:5" ht="15" x14ac:dyDescent="0.25">
      <c r="A134"/>
      <c r="B134"/>
      <c r="C134"/>
      <c r="D134"/>
      <c r="E134" s="166"/>
    </row>
    <row r="135" spans="1:5" ht="15" x14ac:dyDescent="0.25">
      <c r="A135"/>
      <c r="B135"/>
      <c r="C135"/>
      <c r="D135"/>
      <c r="E135" s="166"/>
    </row>
    <row r="136" spans="1:5" ht="15" x14ac:dyDescent="0.25">
      <c r="A136"/>
      <c r="B136"/>
      <c r="C136"/>
      <c r="D136"/>
      <c r="E136" s="166"/>
    </row>
    <row r="137" spans="1:5" ht="15" x14ac:dyDescent="0.25">
      <c r="A137"/>
      <c r="B137"/>
      <c r="C137"/>
      <c r="D137"/>
      <c r="E137" s="166"/>
    </row>
    <row r="138" spans="1:5" ht="15" x14ac:dyDescent="0.25">
      <c r="A138"/>
      <c r="B138"/>
      <c r="C138"/>
      <c r="D138"/>
      <c r="E138" s="166"/>
    </row>
    <row r="139" spans="1:5" ht="15" x14ac:dyDescent="0.25">
      <c r="A139"/>
      <c r="B139"/>
      <c r="C139"/>
      <c r="D139"/>
      <c r="E139" s="166"/>
    </row>
    <row r="140" spans="1:5" ht="15" x14ac:dyDescent="0.25">
      <c r="A140"/>
      <c r="B140"/>
      <c r="C140"/>
      <c r="D140"/>
      <c r="E140" s="166"/>
    </row>
    <row r="141" spans="1:5" ht="15" x14ac:dyDescent="0.25">
      <c r="A141"/>
      <c r="B141"/>
      <c r="C141"/>
      <c r="D141"/>
      <c r="E141" s="166"/>
    </row>
    <row r="142" spans="1:5" ht="15" x14ac:dyDescent="0.25">
      <c r="A142"/>
      <c r="B142"/>
      <c r="C142"/>
      <c r="D142"/>
      <c r="E142" s="166"/>
    </row>
    <row r="143" spans="1:5" ht="15" x14ac:dyDescent="0.25">
      <c r="A143"/>
      <c r="B143"/>
      <c r="C143"/>
      <c r="D143"/>
      <c r="E143" s="166"/>
    </row>
    <row r="144" spans="1:5" ht="15" x14ac:dyDescent="0.25">
      <c r="A144"/>
      <c r="B144"/>
      <c r="C144"/>
      <c r="D144"/>
      <c r="E144" s="166"/>
    </row>
    <row r="145" spans="1:5" ht="15" x14ac:dyDescent="0.25">
      <c r="A145"/>
      <c r="B145"/>
      <c r="C145"/>
      <c r="D145"/>
      <c r="E145" s="166"/>
    </row>
    <row r="146" spans="1:5" ht="15" x14ac:dyDescent="0.25">
      <c r="A146"/>
      <c r="B146"/>
      <c r="C146"/>
      <c r="D146"/>
      <c r="E146" s="166"/>
    </row>
    <row r="147" spans="1:5" ht="15" x14ac:dyDescent="0.25">
      <c r="A147"/>
      <c r="B147"/>
      <c r="C147"/>
      <c r="D147"/>
      <c r="E147" s="166"/>
    </row>
    <row r="148" spans="1:5" ht="15" x14ac:dyDescent="0.25">
      <c r="A148"/>
      <c r="B148"/>
      <c r="C148"/>
      <c r="D148"/>
      <c r="E148" s="166"/>
    </row>
    <row r="149" spans="1:5" ht="15" x14ac:dyDescent="0.25">
      <c r="A149"/>
      <c r="B149"/>
      <c r="C149"/>
      <c r="D149"/>
      <c r="E149" s="166"/>
    </row>
    <row r="150" spans="1:5" ht="15" x14ac:dyDescent="0.25">
      <c r="A150"/>
      <c r="B150"/>
      <c r="C150"/>
      <c r="D150"/>
      <c r="E150" s="166"/>
    </row>
    <row r="151" spans="1:5" ht="15" x14ac:dyDescent="0.25">
      <c r="A151"/>
      <c r="B151"/>
      <c r="C151"/>
      <c r="D151"/>
      <c r="E151" s="166"/>
    </row>
    <row r="152" spans="1:5" ht="15" x14ac:dyDescent="0.25">
      <c r="A152"/>
      <c r="B152"/>
      <c r="C152"/>
      <c r="D152"/>
      <c r="E152" s="166"/>
    </row>
    <row r="153" spans="1:5" ht="15" x14ac:dyDescent="0.25">
      <c r="A153"/>
      <c r="B153"/>
      <c r="C153"/>
      <c r="D153"/>
      <c r="E153" s="166"/>
    </row>
    <row r="154" spans="1:5" ht="15" x14ac:dyDescent="0.25">
      <c r="A154"/>
      <c r="B154"/>
      <c r="C154"/>
      <c r="D154"/>
      <c r="E154" s="166"/>
    </row>
    <row r="155" spans="1:5" ht="15" x14ac:dyDescent="0.25">
      <c r="A155"/>
      <c r="B155"/>
      <c r="C155"/>
      <c r="D155"/>
      <c r="E155" s="166"/>
    </row>
    <row r="156" spans="1:5" ht="15" x14ac:dyDescent="0.25">
      <c r="A156"/>
      <c r="B156"/>
      <c r="C156"/>
      <c r="D156"/>
      <c r="E156" s="166"/>
    </row>
    <row r="157" spans="1:5" ht="15" x14ac:dyDescent="0.25">
      <c r="A157"/>
      <c r="B157"/>
      <c r="C157"/>
      <c r="D157"/>
      <c r="E157" s="166"/>
    </row>
    <row r="158" spans="1:5" ht="15" x14ac:dyDescent="0.25">
      <c r="A158"/>
      <c r="B158"/>
      <c r="C158"/>
      <c r="D158"/>
      <c r="E158" s="166"/>
    </row>
    <row r="159" spans="1:5" ht="15" x14ac:dyDescent="0.25">
      <c r="A159"/>
      <c r="B159"/>
      <c r="C159"/>
      <c r="D159"/>
      <c r="E159" s="166"/>
    </row>
    <row r="160" spans="1:5" ht="15" x14ac:dyDescent="0.25">
      <c r="A160"/>
      <c r="B160"/>
      <c r="C160"/>
      <c r="D160"/>
      <c r="E160" s="166"/>
    </row>
    <row r="161" spans="1:5" ht="15" x14ac:dyDescent="0.25">
      <c r="A161"/>
      <c r="B161"/>
      <c r="C161"/>
      <c r="D161"/>
      <c r="E161" s="166"/>
    </row>
    <row r="162" spans="1:5" ht="15" x14ac:dyDescent="0.25">
      <c r="A162"/>
      <c r="B162"/>
      <c r="C162"/>
      <c r="D162"/>
      <c r="E162" s="166"/>
    </row>
    <row r="163" spans="1:5" ht="15" x14ac:dyDescent="0.25">
      <c r="A163"/>
      <c r="B163"/>
      <c r="C163"/>
      <c r="D163"/>
      <c r="E163" s="166"/>
    </row>
    <row r="164" spans="1:5" ht="15" x14ac:dyDescent="0.25">
      <c r="A164"/>
      <c r="B164"/>
      <c r="C164"/>
      <c r="D164"/>
      <c r="E164" s="166"/>
    </row>
    <row r="165" spans="1:5" ht="15" x14ac:dyDescent="0.25">
      <c r="A165"/>
      <c r="B165"/>
      <c r="C165"/>
      <c r="D165"/>
      <c r="E165" s="166"/>
    </row>
    <row r="166" spans="1:5" ht="15" x14ac:dyDescent="0.25">
      <c r="A166"/>
      <c r="B166"/>
      <c r="C166"/>
      <c r="D166"/>
      <c r="E166" s="166"/>
    </row>
    <row r="167" spans="1:5" ht="15" x14ac:dyDescent="0.25">
      <c r="A167"/>
      <c r="B167"/>
      <c r="C167"/>
      <c r="D167"/>
      <c r="E167" s="166"/>
    </row>
    <row r="168" spans="1:5" ht="15" x14ac:dyDescent="0.25">
      <c r="A168"/>
      <c r="B168"/>
      <c r="C168"/>
      <c r="D168"/>
      <c r="E168" s="166"/>
    </row>
    <row r="169" spans="1:5" ht="15" x14ac:dyDescent="0.25">
      <c r="A169"/>
      <c r="B169"/>
      <c r="C169"/>
      <c r="D169"/>
      <c r="E169" s="166"/>
    </row>
    <row r="170" spans="1:5" ht="15" x14ac:dyDescent="0.25">
      <c r="A170"/>
      <c r="B170"/>
      <c r="C170"/>
      <c r="D170"/>
      <c r="E170" s="166"/>
    </row>
    <row r="171" spans="1:5" ht="15" x14ac:dyDescent="0.25">
      <c r="A171"/>
      <c r="B171"/>
      <c r="C171"/>
      <c r="D171"/>
      <c r="E171" s="166"/>
    </row>
    <row r="172" spans="1:5" ht="15" x14ac:dyDescent="0.25">
      <c r="A172"/>
      <c r="B172"/>
      <c r="C172"/>
      <c r="D172"/>
      <c r="E172" s="166"/>
    </row>
    <row r="173" spans="1:5" ht="15" x14ac:dyDescent="0.25">
      <c r="A173"/>
      <c r="B173"/>
      <c r="C173"/>
      <c r="D173"/>
      <c r="E173" s="166"/>
    </row>
    <row r="174" spans="1:5" ht="15" x14ac:dyDescent="0.25">
      <c r="A174"/>
      <c r="B174"/>
      <c r="C174"/>
      <c r="D174"/>
      <c r="E174" s="166"/>
    </row>
    <row r="175" spans="1:5" ht="15" x14ac:dyDescent="0.25">
      <c r="A175"/>
      <c r="B175"/>
      <c r="C175"/>
      <c r="D175"/>
      <c r="E175" s="166"/>
    </row>
    <row r="176" spans="1:5" ht="15" x14ac:dyDescent="0.25">
      <c r="A176"/>
      <c r="B176"/>
      <c r="C176"/>
      <c r="D176"/>
      <c r="E176" s="166"/>
    </row>
    <row r="177" spans="1:5" ht="15" x14ac:dyDescent="0.25">
      <c r="A177"/>
      <c r="B177"/>
      <c r="C177"/>
      <c r="D177"/>
      <c r="E177" s="166"/>
    </row>
    <row r="178" spans="1:5" ht="15" x14ac:dyDescent="0.25">
      <c r="A178"/>
      <c r="B178"/>
      <c r="C178"/>
      <c r="D178"/>
      <c r="E178" s="166"/>
    </row>
    <row r="179" spans="1:5" ht="15" x14ac:dyDescent="0.25">
      <c r="A179"/>
      <c r="B179"/>
      <c r="C179"/>
      <c r="D179"/>
      <c r="E179" s="166"/>
    </row>
    <row r="180" spans="1:5" ht="15" x14ac:dyDescent="0.25">
      <c r="A180"/>
      <c r="B180"/>
      <c r="C180"/>
      <c r="D180"/>
      <c r="E180" s="166"/>
    </row>
    <row r="181" spans="1:5" ht="15" x14ac:dyDescent="0.25">
      <c r="A181"/>
      <c r="B181"/>
      <c r="C181"/>
      <c r="D181"/>
      <c r="E181" s="166"/>
    </row>
    <row r="182" spans="1:5" ht="15" x14ac:dyDescent="0.25">
      <c r="A182"/>
      <c r="B182"/>
      <c r="C182"/>
      <c r="D182"/>
      <c r="E182" s="166"/>
    </row>
    <row r="183" spans="1:5" ht="15" x14ac:dyDescent="0.25">
      <c r="A183"/>
      <c r="B183"/>
      <c r="C183"/>
      <c r="D183"/>
      <c r="E183" s="166"/>
    </row>
    <row r="184" spans="1:5" ht="15" x14ac:dyDescent="0.25">
      <c r="A184"/>
      <c r="B184"/>
      <c r="C184"/>
      <c r="D184"/>
      <c r="E184" s="166"/>
    </row>
    <row r="185" spans="1:5" ht="15" x14ac:dyDescent="0.25">
      <c r="A185"/>
      <c r="B185"/>
      <c r="C185"/>
      <c r="D185"/>
      <c r="E185" s="166"/>
    </row>
    <row r="186" spans="1:5" ht="15" x14ac:dyDescent="0.25">
      <c r="A186"/>
      <c r="B186"/>
      <c r="C186"/>
      <c r="D186"/>
      <c r="E186" s="166"/>
    </row>
    <row r="187" spans="1:5" ht="15" x14ac:dyDescent="0.25">
      <c r="A187"/>
      <c r="B187"/>
      <c r="C187"/>
      <c r="D187"/>
      <c r="E187" s="166"/>
    </row>
    <row r="188" spans="1:5" ht="15" x14ac:dyDescent="0.25">
      <c r="A188"/>
      <c r="B188"/>
      <c r="C188"/>
      <c r="D188"/>
      <c r="E188" s="166"/>
    </row>
    <row r="189" spans="1:5" ht="15" x14ac:dyDescent="0.25">
      <c r="A189"/>
      <c r="B189"/>
      <c r="C189"/>
      <c r="D189"/>
      <c r="E189" s="166"/>
    </row>
    <row r="190" spans="1:5" ht="15" x14ac:dyDescent="0.25">
      <c r="A190"/>
      <c r="B190"/>
      <c r="C190"/>
      <c r="D190"/>
      <c r="E190" s="166"/>
    </row>
    <row r="191" spans="1:5" ht="15" x14ac:dyDescent="0.25">
      <c r="A191"/>
      <c r="B191"/>
      <c r="C191"/>
      <c r="D191"/>
      <c r="E191" s="166"/>
    </row>
    <row r="192" spans="1:5" ht="15" x14ac:dyDescent="0.25">
      <c r="A192"/>
      <c r="B192"/>
      <c r="C192"/>
      <c r="D192"/>
      <c r="E192" s="166"/>
    </row>
    <row r="193" spans="1:5" ht="15" x14ac:dyDescent="0.25">
      <c r="A193"/>
      <c r="B193"/>
      <c r="C193"/>
      <c r="D193"/>
      <c r="E193" s="166"/>
    </row>
    <row r="194" spans="1:5" ht="15" x14ac:dyDescent="0.25">
      <c r="A194"/>
      <c r="B194"/>
      <c r="C194"/>
      <c r="D194"/>
      <c r="E194" s="166"/>
    </row>
    <row r="195" spans="1:5" ht="15" x14ac:dyDescent="0.25">
      <c r="A195"/>
      <c r="B195"/>
      <c r="C195"/>
      <c r="D195"/>
      <c r="E195" s="166"/>
    </row>
    <row r="196" spans="1:5" ht="15" x14ac:dyDescent="0.25">
      <c r="A196"/>
      <c r="B196"/>
      <c r="C196"/>
      <c r="D196"/>
      <c r="E196" s="166"/>
    </row>
    <row r="197" spans="1:5" ht="15" x14ac:dyDescent="0.25">
      <c r="A197"/>
      <c r="B197"/>
      <c r="C197"/>
      <c r="D197"/>
      <c r="E197" s="166"/>
    </row>
    <row r="198" spans="1:5" ht="15" x14ac:dyDescent="0.25">
      <c r="A198"/>
      <c r="B198"/>
      <c r="C198"/>
      <c r="D198"/>
      <c r="E198" s="166"/>
    </row>
    <row r="199" spans="1:5" ht="15" x14ac:dyDescent="0.25">
      <c r="A199"/>
      <c r="B199"/>
      <c r="C199"/>
      <c r="D199"/>
      <c r="E199" s="166"/>
    </row>
    <row r="200" spans="1:5" ht="15" x14ac:dyDescent="0.25">
      <c r="A200"/>
      <c r="B200"/>
      <c r="C200"/>
      <c r="D200"/>
      <c r="E200" s="166"/>
    </row>
    <row r="201" spans="1:5" ht="15" x14ac:dyDescent="0.25">
      <c r="A201"/>
      <c r="B201"/>
      <c r="C201"/>
      <c r="D201"/>
      <c r="E201" s="166"/>
    </row>
    <row r="202" spans="1:5" ht="15" x14ac:dyDescent="0.25">
      <c r="A202"/>
      <c r="B202"/>
      <c r="C202"/>
      <c r="D202"/>
      <c r="E202" s="166"/>
    </row>
    <row r="203" spans="1:5" ht="15" x14ac:dyDescent="0.25">
      <c r="A203"/>
      <c r="B203"/>
      <c r="C203"/>
      <c r="D203"/>
      <c r="E203" s="166"/>
    </row>
    <row r="204" spans="1:5" ht="15" x14ac:dyDescent="0.25">
      <c r="A204"/>
      <c r="B204"/>
      <c r="C204"/>
      <c r="D204"/>
      <c r="E204" s="166"/>
    </row>
    <row r="205" spans="1:5" ht="15" x14ac:dyDescent="0.25">
      <c r="A205"/>
      <c r="B205"/>
      <c r="C205"/>
      <c r="D205"/>
      <c r="E205" s="166"/>
    </row>
    <row r="206" spans="1:5" ht="15" x14ac:dyDescent="0.25">
      <c r="A206"/>
      <c r="B206"/>
      <c r="C206"/>
      <c r="D206"/>
      <c r="E206" s="166"/>
    </row>
    <row r="207" spans="1:5" ht="15" x14ac:dyDescent="0.25">
      <c r="A207"/>
      <c r="B207"/>
      <c r="C207"/>
      <c r="D207"/>
      <c r="E207" s="166"/>
    </row>
    <row r="208" spans="1:5" ht="15" x14ac:dyDescent="0.25">
      <c r="A208"/>
      <c r="B208"/>
      <c r="C208"/>
      <c r="D208"/>
      <c r="E208" s="166"/>
    </row>
    <row r="209" spans="1:5" ht="15" x14ac:dyDescent="0.25">
      <c r="A209"/>
      <c r="B209"/>
      <c r="C209"/>
      <c r="D209"/>
      <c r="E209" s="166"/>
    </row>
    <row r="210" spans="1:5" ht="15" x14ac:dyDescent="0.25">
      <c r="A210"/>
      <c r="B210"/>
      <c r="C210"/>
      <c r="D210"/>
      <c r="E210" s="166"/>
    </row>
    <row r="211" spans="1:5" ht="15" x14ac:dyDescent="0.25">
      <c r="A211"/>
      <c r="B211"/>
      <c r="C211"/>
      <c r="D211"/>
      <c r="E211" s="166"/>
    </row>
    <row r="212" spans="1:5" ht="15" x14ac:dyDescent="0.25">
      <c r="A212"/>
      <c r="B212"/>
      <c r="C212"/>
      <c r="D212"/>
      <c r="E212" s="166"/>
    </row>
    <row r="213" spans="1:5" ht="15" x14ac:dyDescent="0.25">
      <c r="A213"/>
      <c r="B213"/>
      <c r="C213"/>
      <c r="D213"/>
      <c r="E213" s="166"/>
    </row>
    <row r="214" spans="1:5" ht="15" x14ac:dyDescent="0.25">
      <c r="A214"/>
      <c r="B214"/>
      <c r="C214"/>
      <c r="D214"/>
      <c r="E214" s="166"/>
    </row>
    <row r="215" spans="1:5" ht="15" x14ac:dyDescent="0.25">
      <c r="A215"/>
      <c r="B215"/>
      <c r="C215"/>
      <c r="D215"/>
      <c r="E215" s="166"/>
    </row>
    <row r="216" spans="1:5" ht="15" x14ac:dyDescent="0.25">
      <c r="A216"/>
      <c r="B216"/>
      <c r="C216"/>
      <c r="D216"/>
      <c r="E216" s="166"/>
    </row>
    <row r="217" spans="1:5" ht="15" x14ac:dyDescent="0.25">
      <c r="A217"/>
      <c r="B217"/>
      <c r="C217"/>
      <c r="D217"/>
      <c r="E217" s="166"/>
    </row>
    <row r="218" spans="1:5" ht="15" x14ac:dyDescent="0.25">
      <c r="A218"/>
      <c r="B218"/>
      <c r="C218"/>
      <c r="D218"/>
      <c r="E218" s="166"/>
    </row>
    <row r="219" spans="1:5" ht="15" x14ac:dyDescent="0.25">
      <c r="A219"/>
      <c r="B219"/>
      <c r="C219"/>
      <c r="D219"/>
      <c r="E219" s="166"/>
    </row>
    <row r="220" spans="1:5" ht="15" x14ac:dyDescent="0.25">
      <c r="A220"/>
      <c r="B220"/>
      <c r="C220"/>
      <c r="D220"/>
      <c r="E220" s="166"/>
    </row>
    <row r="221" spans="1:5" ht="15" x14ac:dyDescent="0.25">
      <c r="A221"/>
      <c r="B221"/>
      <c r="C221"/>
      <c r="D221"/>
      <c r="E221" s="166"/>
    </row>
    <row r="222" spans="1:5" ht="15" x14ac:dyDescent="0.25">
      <c r="A222"/>
      <c r="B222"/>
      <c r="C222"/>
      <c r="D222"/>
      <c r="E222" s="166"/>
    </row>
    <row r="223" spans="1:5" ht="15" x14ac:dyDescent="0.25">
      <c r="A223"/>
      <c r="B223"/>
      <c r="C223"/>
      <c r="D223"/>
      <c r="E223" s="166"/>
    </row>
    <row r="224" spans="1:5" ht="15" x14ac:dyDescent="0.25">
      <c r="A224"/>
      <c r="B224"/>
      <c r="C224"/>
      <c r="D224"/>
      <c r="E224" s="166"/>
    </row>
    <row r="225" spans="1:5" ht="15" x14ac:dyDescent="0.25">
      <c r="A225" s="120"/>
      <c r="B225" s="120"/>
      <c r="C225" s="120"/>
      <c r="D225" s="120"/>
      <c r="E225" s="205"/>
    </row>
    <row r="226" spans="1:5" ht="15" x14ac:dyDescent="0.25">
      <c r="A226" s="120"/>
      <c r="B226" s="120"/>
      <c r="C226" s="120"/>
      <c r="D226" s="120"/>
      <c r="E226" s="205"/>
    </row>
    <row r="227" spans="1:5" ht="15" x14ac:dyDescent="0.25">
      <c r="A227" s="120"/>
      <c r="B227" s="120"/>
      <c r="C227" s="120"/>
      <c r="D227" s="120"/>
      <c r="E227" s="205"/>
    </row>
    <row r="228" spans="1:5" ht="15" x14ac:dyDescent="0.25">
      <c r="A228" s="120"/>
      <c r="B228" s="120"/>
      <c r="C228" s="120"/>
      <c r="D228" s="120"/>
      <c r="E228" s="205"/>
    </row>
    <row r="229" spans="1:5" ht="15" x14ac:dyDescent="0.25">
      <c r="A229" s="120"/>
      <c r="B229" s="120"/>
      <c r="C229" s="120"/>
      <c r="D229" s="120"/>
      <c r="E229" s="205"/>
    </row>
    <row r="230" spans="1:5" ht="15" x14ac:dyDescent="0.25">
      <c r="A230" s="120"/>
      <c r="B230" s="120"/>
      <c r="C230" s="120"/>
      <c r="D230" s="120"/>
      <c r="E230" s="205"/>
    </row>
    <row r="231" spans="1:5" ht="15" x14ac:dyDescent="0.25">
      <c r="A231" s="120"/>
      <c r="B231" s="120"/>
      <c r="C231" s="120"/>
      <c r="D231" s="120"/>
      <c r="E231" s="205"/>
    </row>
    <row r="232" spans="1:5" ht="15" x14ac:dyDescent="0.25">
      <c r="A232" s="120"/>
      <c r="B232" s="120"/>
      <c r="C232" s="120"/>
      <c r="D232" s="120"/>
      <c r="E232" s="205"/>
    </row>
    <row r="233" spans="1:5" ht="15" x14ac:dyDescent="0.25">
      <c r="A233" s="120"/>
      <c r="B233" s="120"/>
      <c r="C233" s="120"/>
      <c r="D233" s="120"/>
      <c r="E233" s="205"/>
    </row>
    <row r="234" spans="1:5" ht="15" x14ac:dyDescent="0.25">
      <c r="A234" s="120"/>
      <c r="B234" s="120"/>
      <c r="C234" s="120"/>
      <c r="D234" s="120"/>
      <c r="E234" s="205"/>
    </row>
    <row r="235" spans="1:5" ht="15" x14ac:dyDescent="0.25">
      <c r="A235" s="120"/>
      <c r="B235" s="120"/>
      <c r="C235" s="120"/>
      <c r="D235" s="120"/>
      <c r="E235" s="205"/>
    </row>
    <row r="236" spans="1:5" ht="15" x14ac:dyDescent="0.25">
      <c r="A236" s="120"/>
      <c r="B236" s="120"/>
      <c r="C236" s="120"/>
      <c r="D236" s="120"/>
      <c r="E236" s="205"/>
    </row>
    <row r="237" spans="1:5" ht="15" x14ac:dyDescent="0.25">
      <c r="A237" s="120"/>
      <c r="B237" s="120"/>
      <c r="C237" s="120"/>
      <c r="D237" s="120"/>
      <c r="E237" s="205"/>
    </row>
    <row r="238" spans="1:5" ht="15" x14ac:dyDescent="0.25">
      <c r="A238" s="120"/>
      <c r="B238" s="120"/>
      <c r="C238" s="120"/>
      <c r="D238" s="120"/>
      <c r="E238" s="205"/>
    </row>
    <row r="239" spans="1:5" ht="15" x14ac:dyDescent="0.25">
      <c r="A239" s="120"/>
      <c r="B239" s="120"/>
      <c r="C239" s="120"/>
      <c r="D239" s="120"/>
      <c r="E239" s="205"/>
    </row>
    <row r="240" spans="1:5" ht="15" x14ac:dyDescent="0.25">
      <c r="A240" s="120"/>
      <c r="B240" s="120"/>
      <c r="C240" s="120"/>
      <c r="D240" s="120"/>
      <c r="E240" s="205"/>
    </row>
    <row r="241" spans="1:5" ht="15" x14ac:dyDescent="0.25">
      <c r="A241" s="120"/>
      <c r="B241" s="120"/>
      <c r="C241" s="120"/>
      <c r="D241" s="120"/>
      <c r="E241" s="205"/>
    </row>
    <row r="242" spans="1:5" ht="15" x14ac:dyDescent="0.25">
      <c r="A242" s="120"/>
      <c r="B242" s="120"/>
      <c r="C242" s="120"/>
      <c r="D242" s="120"/>
      <c r="E242" s="205"/>
    </row>
    <row r="243" spans="1:5" ht="15" x14ac:dyDescent="0.25">
      <c r="A243" s="120"/>
      <c r="B243" s="120"/>
      <c r="C243" s="120"/>
      <c r="D243" s="120"/>
      <c r="E243" s="205"/>
    </row>
    <row r="244" spans="1:5" ht="15" x14ac:dyDescent="0.25">
      <c r="A244" s="120"/>
      <c r="B244" s="120"/>
      <c r="C244" s="120"/>
      <c r="D244" s="120"/>
      <c r="E244" s="205"/>
    </row>
    <row r="245" spans="1:5" ht="15" x14ac:dyDescent="0.25">
      <c r="A245" s="120"/>
      <c r="B245" s="120"/>
      <c r="C245" s="120"/>
      <c r="D245" s="120"/>
      <c r="E245" s="205"/>
    </row>
    <row r="246" spans="1:5" ht="15" x14ac:dyDescent="0.25">
      <c r="A246" s="120"/>
      <c r="B246" s="120"/>
      <c r="C246" s="120"/>
      <c r="D246" s="120"/>
      <c r="E246" s="205"/>
    </row>
    <row r="247" spans="1:5" ht="15" x14ac:dyDescent="0.25">
      <c r="A247" s="120"/>
      <c r="B247" s="120"/>
      <c r="C247" s="120"/>
      <c r="D247" s="120"/>
      <c r="E247" s="205"/>
    </row>
    <row r="248" spans="1:5" ht="15" x14ac:dyDescent="0.25">
      <c r="A248" s="120"/>
      <c r="B248" s="120"/>
      <c r="C248" s="120"/>
      <c r="D248" s="120"/>
      <c r="E248" s="205"/>
    </row>
    <row r="249" spans="1:5" ht="15" x14ac:dyDescent="0.25">
      <c r="A249" s="120"/>
      <c r="B249" s="120"/>
      <c r="C249" s="120"/>
      <c r="D249" s="120"/>
      <c r="E249" s="205"/>
    </row>
    <row r="250" spans="1:5" ht="15" x14ac:dyDescent="0.25">
      <c r="A250" s="120"/>
      <c r="B250" s="120"/>
      <c r="C250" s="120"/>
      <c r="D250" s="120"/>
      <c r="E250" s="205"/>
    </row>
    <row r="251" spans="1:5" ht="15" x14ac:dyDescent="0.25">
      <c r="A251" s="120"/>
      <c r="B251" s="120"/>
      <c r="C251" s="120"/>
      <c r="D251" s="120"/>
      <c r="E251" s="205"/>
    </row>
    <row r="252" spans="1:5" ht="15" x14ac:dyDescent="0.25">
      <c r="A252" s="120"/>
      <c r="B252" s="120"/>
      <c r="C252" s="120"/>
      <c r="D252" s="120"/>
      <c r="E252" s="205"/>
    </row>
    <row r="253" spans="1:5" ht="15" x14ac:dyDescent="0.25">
      <c r="A253" s="120"/>
      <c r="B253" s="120"/>
      <c r="C253" s="120"/>
      <c r="D253" s="120"/>
      <c r="E253" s="205"/>
    </row>
    <row r="254" spans="1:5" ht="15" x14ac:dyDescent="0.25">
      <c r="A254" s="120"/>
      <c r="B254" s="120"/>
      <c r="C254" s="120"/>
      <c r="D254" s="120"/>
      <c r="E254" s="205"/>
    </row>
    <row r="255" spans="1:5" ht="15" x14ac:dyDescent="0.25">
      <c r="A255" s="120"/>
      <c r="B255" s="120"/>
      <c r="C255" s="120"/>
      <c r="D255" s="120"/>
      <c r="E255" s="205"/>
    </row>
    <row r="256" spans="1:5" ht="15" x14ac:dyDescent="0.25">
      <c r="A256" s="120"/>
      <c r="B256" s="120"/>
      <c r="C256" s="120"/>
      <c r="D256" s="120"/>
      <c r="E256" s="205"/>
    </row>
    <row r="257" spans="1:5" ht="15" x14ac:dyDescent="0.25">
      <c r="A257" s="120"/>
      <c r="B257" s="120"/>
      <c r="C257" s="120"/>
      <c r="D257" s="120"/>
      <c r="E257" s="205"/>
    </row>
    <row r="258" spans="1:5" ht="15" x14ac:dyDescent="0.25">
      <c r="A258" s="120"/>
      <c r="B258" s="120"/>
      <c r="C258" s="120"/>
      <c r="D258" s="120"/>
      <c r="E258" s="205"/>
    </row>
    <row r="259" spans="1:5" ht="15" x14ac:dyDescent="0.25">
      <c r="A259" s="120"/>
      <c r="B259" s="120"/>
      <c r="C259" s="120"/>
      <c r="D259" s="120"/>
      <c r="E259" s="205"/>
    </row>
    <row r="260" spans="1:5" ht="15" x14ac:dyDescent="0.25">
      <c r="A260" s="120"/>
      <c r="B260" s="120"/>
      <c r="C260" s="120"/>
      <c r="D260" s="120"/>
      <c r="E260" s="205"/>
    </row>
    <row r="261" spans="1:5" ht="15" x14ac:dyDescent="0.25">
      <c r="A261" s="120"/>
      <c r="B261" s="120"/>
      <c r="C261" s="120"/>
      <c r="D261" s="120"/>
      <c r="E261" s="205"/>
    </row>
    <row r="262" spans="1:5" ht="15" x14ac:dyDescent="0.25">
      <c r="A262" s="120"/>
      <c r="B262" s="120"/>
      <c r="C262" s="120"/>
      <c r="D262" s="120"/>
      <c r="E262" s="205"/>
    </row>
    <row r="263" spans="1:5" ht="15" x14ac:dyDescent="0.25">
      <c r="A263" s="120"/>
      <c r="B263" s="120"/>
      <c r="C263" s="120"/>
      <c r="D263" s="120"/>
      <c r="E263" s="205"/>
    </row>
  </sheetData>
  <pageMargins left="0" right="0" top="0" bottom="0" header="0.31496062992125984" footer="0.31496062992125984"/>
  <pageSetup paperSize="9" scale="89" fitToHeight="0" orientation="portrait" r:id="rId3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9"/>
  <sheetViews>
    <sheetView showGridLines="0" zoomScaleNormal="100" zoomScaleSheetLayoutView="70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I22" sqref="I22"/>
    </sheetView>
  </sheetViews>
  <sheetFormatPr defaultColWidth="8.85546875" defaultRowHeight="12" x14ac:dyDescent="0.2"/>
  <cols>
    <col min="1" max="1" width="60.7109375" style="61" customWidth="1"/>
    <col min="2" max="2" width="16.28515625" style="82" bestFit="1" customWidth="1"/>
    <col min="3" max="4" width="15.7109375" style="82" bestFit="1" customWidth="1"/>
    <col min="5" max="5" width="15.5703125" style="82" bestFit="1" customWidth="1"/>
    <col min="6" max="6" width="15.7109375" style="82" bestFit="1" customWidth="1"/>
    <col min="7" max="7" width="12.5703125" style="151" bestFit="1" customWidth="1"/>
    <col min="8" max="8" width="13.7109375" style="151" customWidth="1"/>
    <col min="9" max="16" width="8.85546875" style="61" customWidth="1"/>
    <col min="17" max="17" width="0.5703125" style="61" customWidth="1"/>
    <col min="18" max="16384" width="8.85546875" style="61"/>
  </cols>
  <sheetData>
    <row r="2" spans="1:8" x14ac:dyDescent="0.2">
      <c r="A2" s="65" t="s">
        <v>318</v>
      </c>
      <c r="B2" s="134"/>
      <c r="C2" s="134"/>
      <c r="D2" s="134"/>
      <c r="E2" s="134"/>
      <c r="F2" s="138"/>
      <c r="G2" s="158"/>
      <c r="H2" s="158"/>
    </row>
    <row r="3" spans="1:8" x14ac:dyDescent="0.2">
      <c r="A3" s="64"/>
      <c r="B3" s="137"/>
      <c r="C3" s="137"/>
      <c r="D3" s="137"/>
      <c r="E3" s="137"/>
    </row>
    <row r="4" spans="1:8" x14ac:dyDescent="0.2">
      <c r="A4" s="65" t="s">
        <v>322</v>
      </c>
      <c r="B4" s="134"/>
      <c r="C4" s="134"/>
      <c r="D4" s="134"/>
      <c r="E4" s="134"/>
      <c r="F4" s="138"/>
      <c r="G4" s="158"/>
      <c r="H4" s="61"/>
    </row>
    <row r="5" spans="1:8" x14ac:dyDescent="0.2">
      <c r="A5" s="64"/>
      <c r="B5" s="137"/>
      <c r="C5" s="137"/>
      <c r="D5" s="137"/>
      <c r="E5" s="137"/>
      <c r="H5" s="61"/>
    </row>
    <row r="6" spans="1:8" ht="36" x14ac:dyDescent="0.2">
      <c r="A6" s="229" t="s">
        <v>317</v>
      </c>
      <c r="B6" s="228" t="s">
        <v>331</v>
      </c>
      <c r="C6" s="228" t="s">
        <v>343</v>
      </c>
      <c r="D6" s="228" t="s">
        <v>332</v>
      </c>
      <c r="E6" s="228" t="s">
        <v>333</v>
      </c>
      <c r="F6" s="228" t="s">
        <v>340</v>
      </c>
      <c r="G6" s="228" t="s">
        <v>341</v>
      </c>
      <c r="H6" s="61"/>
    </row>
    <row r="7" spans="1:8" x14ac:dyDescent="0.2">
      <c r="A7" s="230"/>
      <c r="B7" s="230" t="s">
        <v>334</v>
      </c>
      <c r="C7" s="230" t="s">
        <v>335</v>
      </c>
      <c r="D7" s="230" t="s">
        <v>336</v>
      </c>
      <c r="E7" s="230" t="s">
        <v>337</v>
      </c>
      <c r="F7" s="230" t="s">
        <v>342</v>
      </c>
      <c r="G7" s="230" t="s">
        <v>339</v>
      </c>
      <c r="H7" s="61"/>
    </row>
    <row r="8" spans="1:8" hidden="1" x14ac:dyDescent="0.2">
      <c r="A8" s="64"/>
      <c r="B8" s="137"/>
      <c r="C8" s="137"/>
      <c r="D8" s="137"/>
      <c r="E8" s="137"/>
      <c r="H8" s="61"/>
    </row>
    <row r="9" spans="1:8" hidden="1" x14ac:dyDescent="0.2">
      <c r="A9" s="64"/>
      <c r="B9" s="137"/>
      <c r="C9" s="137"/>
      <c r="D9" s="137"/>
      <c r="E9" s="137"/>
    </row>
    <row r="10" spans="1:8" hidden="1" x14ac:dyDescent="0.2">
      <c r="A10" s="64"/>
      <c r="B10" s="137"/>
      <c r="C10" s="137"/>
      <c r="D10" s="137"/>
      <c r="E10" s="137"/>
    </row>
    <row r="11" spans="1:8" hidden="1" x14ac:dyDescent="0.2">
      <c r="A11" s="64"/>
      <c r="B11" s="137"/>
      <c r="C11" s="137"/>
      <c r="D11" s="137"/>
      <c r="E11" s="137"/>
    </row>
    <row r="12" spans="1:8" hidden="1" x14ac:dyDescent="0.2">
      <c r="A12" s="64"/>
      <c r="B12" s="137"/>
      <c r="C12" s="137"/>
      <c r="D12" s="137"/>
      <c r="E12" s="137"/>
    </row>
    <row r="13" spans="1:8" ht="15" hidden="1" x14ac:dyDescent="0.25">
      <c r="A13" s="84" t="s">
        <v>291</v>
      </c>
      <c r="B13" s="83" t="s" vm="1">
        <v>292</v>
      </c>
      <c r="C13" s="166"/>
      <c r="D13" s="166"/>
      <c r="E13" s="166"/>
      <c r="F13" s="166"/>
      <c r="G13" s="129"/>
      <c r="H13" s="129"/>
    </row>
    <row r="14" spans="1:8" ht="15" hidden="1" x14ac:dyDescent="0.25">
      <c r="A14"/>
      <c r="B14" s="166"/>
      <c r="C14" s="166"/>
      <c r="D14" s="166"/>
      <c r="E14" s="166"/>
      <c r="F14" s="166"/>
      <c r="G14" s="129"/>
      <c r="H14" s="129"/>
    </row>
    <row r="15" spans="1:8" ht="72" hidden="1" x14ac:dyDescent="0.25">
      <c r="A15" s="289" t="s">
        <v>317</v>
      </c>
      <c r="B15" s="87" t="s">
        <v>283</v>
      </c>
      <c r="C15" s="215" t="s">
        <v>288</v>
      </c>
      <c r="D15" s="87" t="s">
        <v>284</v>
      </c>
      <c r="E15" s="87" t="s">
        <v>285</v>
      </c>
      <c r="F15" s="206" t="s">
        <v>286</v>
      </c>
      <c r="G15" s="206" t="s">
        <v>287</v>
      </c>
      <c r="H15"/>
    </row>
    <row r="16" spans="1:8" ht="15" x14ac:dyDescent="0.25">
      <c r="A16" s="182" t="s">
        <v>2</v>
      </c>
      <c r="B16" s="216">
        <v>5285322.0899999971</v>
      </c>
      <c r="C16" s="216">
        <v>14415988</v>
      </c>
      <c r="D16" s="216">
        <v>14415988</v>
      </c>
      <c r="E16" s="216">
        <v>5432570.9100000001</v>
      </c>
      <c r="F16" s="207">
        <v>102.8</v>
      </c>
      <c r="G16" s="207">
        <v>37.68434678219765</v>
      </c>
      <c r="H16"/>
    </row>
    <row r="17" spans="1:9" ht="15" x14ac:dyDescent="0.25">
      <c r="A17" s="183" t="s">
        <v>3</v>
      </c>
      <c r="B17" s="216">
        <v>5285322.0899999971</v>
      </c>
      <c r="C17" s="216">
        <v>14415988</v>
      </c>
      <c r="D17" s="216">
        <v>14415988</v>
      </c>
      <c r="E17" s="216">
        <v>5432570.9100000001</v>
      </c>
      <c r="F17" s="207">
        <v>102.8</v>
      </c>
      <c r="G17" s="207">
        <v>37.68434678219765</v>
      </c>
      <c r="H17"/>
    </row>
    <row r="18" spans="1:9" ht="15" x14ac:dyDescent="0.25">
      <c r="A18" s="184" t="s">
        <v>4</v>
      </c>
      <c r="B18" s="216">
        <v>5285322.0899999971</v>
      </c>
      <c r="C18" s="216">
        <v>14415988</v>
      </c>
      <c r="D18" s="216">
        <v>14415988</v>
      </c>
      <c r="E18" s="216">
        <v>5432570.9100000001</v>
      </c>
      <c r="F18" s="207">
        <v>102.8</v>
      </c>
      <c r="G18" s="207">
        <v>37.68434678219765</v>
      </c>
      <c r="H18"/>
    </row>
    <row r="19" spans="1:9" ht="15" x14ac:dyDescent="0.25">
      <c r="A19" s="185" t="s">
        <v>28</v>
      </c>
      <c r="B19" s="216">
        <v>5285322.0899999971</v>
      </c>
      <c r="C19" s="216">
        <v>14415988</v>
      </c>
      <c r="D19" s="216">
        <v>14415988</v>
      </c>
      <c r="E19" s="216">
        <v>5432570.9100000001</v>
      </c>
      <c r="F19" s="207">
        <v>102.8</v>
      </c>
      <c r="G19" s="207">
        <v>37.68434678219765</v>
      </c>
      <c r="H19"/>
    </row>
    <row r="20" spans="1:9" ht="15" x14ac:dyDescent="0.25">
      <c r="A20" s="292" t="s">
        <v>150</v>
      </c>
      <c r="B20" s="217">
        <v>4424654.1399999978</v>
      </c>
      <c r="C20" s="217">
        <v>13288679</v>
      </c>
      <c r="D20" s="217">
        <v>13288679</v>
      </c>
      <c r="E20" s="217">
        <v>5070128.43</v>
      </c>
      <c r="F20" s="217">
        <v>114.6</v>
      </c>
      <c r="G20" s="217">
        <v>38.153742971743085</v>
      </c>
      <c r="H20"/>
    </row>
    <row r="21" spans="1:9" ht="15" x14ac:dyDescent="0.25">
      <c r="A21" s="290" t="s">
        <v>254</v>
      </c>
      <c r="B21" s="217">
        <v>589260.57000000007</v>
      </c>
      <c r="C21" s="217">
        <v>209102</v>
      </c>
      <c r="D21" s="217">
        <v>209102</v>
      </c>
      <c r="E21" s="217">
        <v>4645.3</v>
      </c>
      <c r="F21" s="217">
        <v>0.8</v>
      </c>
      <c r="G21" s="217">
        <v>2.2215473787912119</v>
      </c>
      <c r="H21"/>
      <c r="I21" s="61">
        <f>GETPIVOTDATA("[Measures].[IZVORNI/TEKUĆI Plan za 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PRIHODI]")-GETPIVOTDATA("[Measures].[Izvršenje 01.01-30.06.2023.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</f>
        <v>204456.7</v>
      </c>
    </row>
    <row r="22" spans="1:9" ht="15" x14ac:dyDescent="0.25">
      <c r="A22" s="290" t="s">
        <v>259</v>
      </c>
      <c r="B22" s="217">
        <v>271407.38</v>
      </c>
      <c r="C22" s="217">
        <v>918207</v>
      </c>
      <c r="D22" s="217">
        <v>918207</v>
      </c>
      <c r="E22" s="217">
        <v>357797.18</v>
      </c>
      <c r="F22" s="217">
        <v>131.80000000000001</v>
      </c>
      <c r="G22" s="217">
        <v>38.96694100567737</v>
      </c>
      <c r="H22"/>
    </row>
    <row r="23" spans="1:9" ht="15" x14ac:dyDescent="0.25">
      <c r="A23" s="291" t="s">
        <v>290</v>
      </c>
      <c r="B23" s="169">
        <v>5285322.0899999971</v>
      </c>
      <c r="C23" s="169">
        <v>14415988</v>
      </c>
      <c r="D23" s="169">
        <v>14415988</v>
      </c>
      <c r="E23" s="169">
        <v>5432570.9100000001</v>
      </c>
      <c r="F23" s="170">
        <v>102.8</v>
      </c>
      <c r="G23" s="170">
        <v>37.68434678219765</v>
      </c>
      <c r="H23"/>
    </row>
    <row r="24" spans="1:9" ht="15" x14ac:dyDescent="0.25">
      <c r="A24"/>
      <c r="B24"/>
      <c r="C24"/>
      <c r="D24"/>
      <c r="E24"/>
      <c r="F24"/>
      <c r="G24"/>
      <c r="H24"/>
    </row>
    <row r="25" spans="1:9" ht="15" x14ac:dyDescent="0.25">
      <c r="A25"/>
      <c r="B25"/>
      <c r="C25"/>
      <c r="D25"/>
      <c r="E25"/>
      <c r="F25"/>
      <c r="G25"/>
      <c r="H25"/>
    </row>
    <row r="26" spans="1:9" ht="15" x14ac:dyDescent="0.25">
      <c r="A26"/>
      <c r="B26" s="166"/>
      <c r="C26" s="166"/>
      <c r="D26" s="166"/>
      <c r="E26" s="166"/>
      <c r="F26" s="166"/>
      <c r="G26" s="129"/>
      <c r="H26" s="129"/>
    </row>
    <row r="27" spans="1:9" ht="15" hidden="1" x14ac:dyDescent="0.25">
      <c r="A27"/>
      <c r="B27" s="166"/>
      <c r="C27" s="166"/>
      <c r="D27" s="166"/>
      <c r="E27" s="166"/>
      <c r="F27" s="166"/>
      <c r="G27" s="129"/>
      <c r="H27" s="129"/>
    </row>
    <row r="28" spans="1:9" x14ac:dyDescent="0.2">
      <c r="A28" s="65" t="s">
        <v>323</v>
      </c>
      <c r="B28" s="134"/>
      <c r="C28" s="134"/>
      <c r="D28" s="134"/>
      <c r="E28" s="134"/>
      <c r="F28" s="138"/>
      <c r="G28" s="158"/>
      <c r="H28" s="158"/>
    </row>
    <row r="29" spans="1:9" x14ac:dyDescent="0.2">
      <c r="A29" s="65"/>
      <c r="B29" s="134"/>
      <c r="C29" s="134"/>
      <c r="D29" s="134"/>
      <c r="E29" s="134"/>
      <c r="F29" s="138"/>
      <c r="G29" s="158"/>
      <c r="H29" s="158"/>
    </row>
    <row r="30" spans="1:9" ht="36" x14ac:dyDescent="0.2">
      <c r="A30" s="229" t="s">
        <v>317</v>
      </c>
      <c r="B30" s="228" t="s">
        <v>331</v>
      </c>
      <c r="C30" s="228" t="s">
        <v>343</v>
      </c>
      <c r="D30" s="228" t="s">
        <v>332</v>
      </c>
      <c r="E30" s="228" t="s">
        <v>333</v>
      </c>
      <c r="F30" s="228" t="s">
        <v>340</v>
      </c>
      <c r="G30" s="228" t="s">
        <v>341</v>
      </c>
      <c r="H30" s="61"/>
    </row>
    <row r="31" spans="1:9" x14ac:dyDescent="0.2">
      <c r="A31" s="230"/>
      <c r="B31" s="230">
        <v>1</v>
      </c>
      <c r="C31" s="230" t="s">
        <v>334</v>
      </c>
      <c r="D31" s="230" t="s">
        <v>335</v>
      </c>
      <c r="E31" s="230" t="s">
        <v>336</v>
      </c>
      <c r="F31" s="230" t="s">
        <v>337</v>
      </c>
      <c r="G31" s="230" t="s">
        <v>338</v>
      </c>
      <c r="H31" s="61"/>
    </row>
    <row r="32" spans="1:9" hidden="1" x14ac:dyDescent="0.2">
      <c r="A32" s="65"/>
      <c r="B32" s="134"/>
      <c r="C32" s="134"/>
      <c r="D32" s="134"/>
      <c r="E32" s="134"/>
      <c r="F32" s="138"/>
      <c r="G32" s="158"/>
      <c r="H32" s="158"/>
    </row>
    <row r="33" spans="1:8" ht="15" hidden="1" x14ac:dyDescent="0.25">
      <c r="A33"/>
      <c r="B33" s="166"/>
      <c r="C33" s="166"/>
      <c r="D33" s="166"/>
      <c r="E33" s="166"/>
      <c r="F33" s="166"/>
      <c r="G33" s="129"/>
      <c r="H33" s="129"/>
    </row>
    <row r="34" spans="1:8" ht="15" hidden="1" x14ac:dyDescent="0.25">
      <c r="A34" s="84" t="s">
        <v>291</v>
      </c>
      <c r="B34" s="83" t="s" vm="1">
        <v>292</v>
      </c>
      <c r="C34" s="166"/>
      <c r="D34" s="166"/>
      <c r="E34" s="166"/>
      <c r="F34" s="166"/>
      <c r="G34" s="129"/>
      <c r="H34" s="129"/>
    </row>
    <row r="35" spans="1:8" hidden="1" x14ac:dyDescent="0.2">
      <c r="B35" s="61"/>
      <c r="C35" s="61"/>
      <c r="D35" s="61"/>
      <c r="E35" s="61"/>
      <c r="F35" s="61"/>
      <c r="G35" s="61"/>
      <c r="H35" s="61"/>
    </row>
    <row r="36" spans="1:8" ht="72" hidden="1" x14ac:dyDescent="0.25">
      <c r="A36" s="119" t="s">
        <v>317</v>
      </c>
      <c r="B36" s="215" t="s">
        <v>283</v>
      </c>
      <c r="C36" s="215" t="s">
        <v>288</v>
      </c>
      <c r="D36" s="215" t="s">
        <v>284</v>
      </c>
      <c r="E36" s="215" t="s">
        <v>285</v>
      </c>
      <c r="F36" s="289" t="s">
        <v>286</v>
      </c>
      <c r="G36" s="289" t="s">
        <v>287</v>
      </c>
      <c r="H36"/>
    </row>
    <row r="37" spans="1:8" ht="15" x14ac:dyDescent="0.25">
      <c r="A37" s="175" t="s">
        <v>2</v>
      </c>
      <c r="B37" s="218">
        <v>5285322.0899999971</v>
      </c>
      <c r="C37" s="218">
        <v>14415988</v>
      </c>
      <c r="D37" s="218">
        <v>14415988</v>
      </c>
      <c r="E37" s="218">
        <v>5432570.9100000001</v>
      </c>
      <c r="F37" s="177">
        <v>102.8</v>
      </c>
      <c r="G37" s="177">
        <v>37.68434678219765</v>
      </c>
      <c r="H37"/>
    </row>
    <row r="38" spans="1:8" ht="15" x14ac:dyDescent="0.25">
      <c r="A38" s="178" t="s">
        <v>3</v>
      </c>
      <c r="B38" s="218">
        <v>5285322.0899999971</v>
      </c>
      <c r="C38" s="218">
        <v>14415988</v>
      </c>
      <c r="D38" s="218">
        <v>14415988</v>
      </c>
      <c r="E38" s="218">
        <v>5432570.9100000001</v>
      </c>
      <c r="F38" s="177">
        <v>102.8</v>
      </c>
      <c r="G38" s="177">
        <v>37.68434678219765</v>
      </c>
      <c r="H38"/>
    </row>
    <row r="39" spans="1:8" ht="15" x14ac:dyDescent="0.25">
      <c r="A39" s="179" t="s">
        <v>4</v>
      </c>
      <c r="B39" s="218">
        <v>5285322.0899999971</v>
      </c>
      <c r="C39" s="218">
        <v>14415988</v>
      </c>
      <c r="D39" s="218">
        <v>14415988</v>
      </c>
      <c r="E39" s="218">
        <v>5432570.9100000001</v>
      </c>
      <c r="F39" s="177">
        <v>102.8</v>
      </c>
      <c r="G39" s="177">
        <v>37.68434678219765</v>
      </c>
      <c r="H39"/>
    </row>
    <row r="40" spans="1:8" ht="15" x14ac:dyDescent="0.25">
      <c r="A40" s="180" t="s">
        <v>28</v>
      </c>
      <c r="B40" s="218">
        <v>5285322.0899999971</v>
      </c>
      <c r="C40" s="218">
        <v>14415988</v>
      </c>
      <c r="D40" s="218">
        <v>14415988</v>
      </c>
      <c r="E40" s="218">
        <v>5432570.9100000001</v>
      </c>
      <c r="F40" s="177">
        <v>102.8</v>
      </c>
      <c r="G40" s="177">
        <v>37.68434678219765</v>
      </c>
      <c r="H40"/>
    </row>
    <row r="41" spans="1:8" ht="15" x14ac:dyDescent="0.25">
      <c r="A41" s="189" t="s">
        <v>321</v>
      </c>
      <c r="B41" s="219">
        <v>4618705.9199999981</v>
      </c>
      <c r="C41" s="219">
        <v>13876519</v>
      </c>
      <c r="D41" s="219">
        <v>13876519</v>
      </c>
      <c r="E41" s="219">
        <v>5222110.3899999987</v>
      </c>
      <c r="F41" s="190">
        <v>113.1</v>
      </c>
      <c r="G41" s="190">
        <v>37.632711705291499</v>
      </c>
      <c r="H41"/>
    </row>
    <row r="42" spans="1:8" ht="15" x14ac:dyDescent="0.25">
      <c r="A42" s="225" t="s">
        <v>172</v>
      </c>
      <c r="B42" s="167">
        <v>3885260.5599999996</v>
      </c>
      <c r="C42" s="167">
        <v>8519079</v>
      </c>
      <c r="D42" s="167">
        <v>8519079</v>
      </c>
      <c r="E42" s="167">
        <v>4143432.3</v>
      </c>
      <c r="F42" s="154">
        <v>106.6</v>
      </c>
      <c r="G42" s="154">
        <v>48.6370921081962</v>
      </c>
      <c r="H42"/>
    </row>
    <row r="43" spans="1:8" s="155" customFormat="1" ht="15" x14ac:dyDescent="0.25">
      <c r="A43" s="226" t="s">
        <v>180</v>
      </c>
      <c r="B43" s="172">
        <v>3250171.28</v>
      </c>
      <c r="C43" s="172">
        <v>7140488</v>
      </c>
      <c r="D43" s="172">
        <v>7140488</v>
      </c>
      <c r="E43" s="172">
        <v>3445335.25</v>
      </c>
      <c r="F43" s="157">
        <v>106</v>
      </c>
      <c r="G43" s="157">
        <v>48.250697291277575</v>
      </c>
      <c r="H43"/>
    </row>
    <row r="44" spans="1:8" ht="15" x14ac:dyDescent="0.25">
      <c r="A44" s="223" t="s">
        <v>197</v>
      </c>
      <c r="B44" s="83">
        <v>3240322.84</v>
      </c>
      <c r="C44" s="83">
        <v>7113943</v>
      </c>
      <c r="D44" s="83">
        <v>7113943</v>
      </c>
      <c r="E44" s="83">
        <v>3432433.36</v>
      </c>
      <c r="F44" s="118">
        <v>105.9</v>
      </c>
      <c r="G44" s="118">
        <v>48.249379563485398</v>
      </c>
      <c r="H44"/>
    </row>
    <row r="45" spans="1:8" ht="15" x14ac:dyDescent="0.25">
      <c r="A45" s="223" t="s">
        <v>198</v>
      </c>
      <c r="B45" s="83">
        <v>9848.44</v>
      </c>
      <c r="C45" s="83">
        <v>26545</v>
      </c>
      <c r="D45" s="83">
        <v>26545</v>
      </c>
      <c r="E45" s="83">
        <v>12901.89</v>
      </c>
      <c r="F45" s="118">
        <v>131</v>
      </c>
      <c r="G45" s="118">
        <v>48.603842531550193</v>
      </c>
      <c r="H45"/>
    </row>
    <row r="46" spans="1:8" s="155" customFormat="1" ht="15" x14ac:dyDescent="0.25">
      <c r="A46" s="226" t="s">
        <v>181</v>
      </c>
      <c r="B46" s="172">
        <v>110345.5</v>
      </c>
      <c r="C46" s="172">
        <v>200411</v>
      </c>
      <c r="D46" s="172">
        <v>200411</v>
      </c>
      <c r="E46" s="172">
        <v>137411.94</v>
      </c>
      <c r="F46" s="157">
        <v>124.5</v>
      </c>
      <c r="G46" s="157">
        <v>68.565068783649593</v>
      </c>
      <c r="H46"/>
    </row>
    <row r="47" spans="1:8" ht="15" x14ac:dyDescent="0.25">
      <c r="A47" s="223" t="s">
        <v>199</v>
      </c>
      <c r="B47" s="83">
        <v>110345.5</v>
      </c>
      <c r="C47" s="83">
        <v>200411</v>
      </c>
      <c r="D47" s="83">
        <v>200411</v>
      </c>
      <c r="E47" s="83">
        <v>137411.94</v>
      </c>
      <c r="F47" s="118">
        <v>124.5</v>
      </c>
      <c r="G47" s="118">
        <v>68.565068783649593</v>
      </c>
      <c r="H47"/>
    </row>
    <row r="48" spans="1:8" s="155" customFormat="1" ht="15" x14ac:dyDescent="0.25">
      <c r="A48" s="156" t="s">
        <v>182</v>
      </c>
      <c r="B48" s="172">
        <v>524743.78</v>
      </c>
      <c r="C48" s="172">
        <v>1178180</v>
      </c>
      <c r="D48" s="172">
        <v>1178180</v>
      </c>
      <c r="E48" s="172">
        <v>560685.11</v>
      </c>
      <c r="F48" s="157">
        <v>106.8</v>
      </c>
      <c r="G48" s="157">
        <v>47.589087405999081</v>
      </c>
      <c r="H48"/>
    </row>
    <row r="49" spans="1:8" ht="15" x14ac:dyDescent="0.25">
      <c r="A49" s="223" t="s">
        <v>200</v>
      </c>
      <c r="B49" s="83">
        <v>524743.78</v>
      </c>
      <c r="C49" s="83">
        <v>1178180</v>
      </c>
      <c r="D49" s="83">
        <v>1178180</v>
      </c>
      <c r="E49" s="83">
        <v>560685.11</v>
      </c>
      <c r="F49" s="118">
        <v>106.8</v>
      </c>
      <c r="G49" s="118">
        <v>47.589087405999081</v>
      </c>
      <c r="H49"/>
    </row>
    <row r="50" spans="1:8" ht="15" x14ac:dyDescent="0.25">
      <c r="A50" s="153" t="s">
        <v>136</v>
      </c>
      <c r="B50" s="167">
        <v>414646.98</v>
      </c>
      <c r="C50" s="167">
        <v>1663238</v>
      </c>
      <c r="D50" s="167">
        <v>1663238</v>
      </c>
      <c r="E50" s="167">
        <v>649024.70999999973</v>
      </c>
      <c r="F50" s="154">
        <v>156.5</v>
      </c>
      <c r="G50" s="154">
        <v>39.021758160888567</v>
      </c>
      <c r="H50"/>
    </row>
    <row r="51" spans="1:8" s="155" customFormat="1" ht="15" x14ac:dyDescent="0.25">
      <c r="A51" s="156" t="s">
        <v>183</v>
      </c>
      <c r="B51" s="172">
        <v>105424.15999999999</v>
      </c>
      <c r="C51" s="172">
        <v>517288</v>
      </c>
      <c r="D51" s="172">
        <v>517288</v>
      </c>
      <c r="E51" s="172">
        <v>148467.44999999998</v>
      </c>
      <c r="F51" s="157">
        <v>140.80000000000001</v>
      </c>
      <c r="G51" s="157">
        <v>28.701120072377474</v>
      </c>
      <c r="H51"/>
    </row>
    <row r="52" spans="1:8" ht="15" x14ac:dyDescent="0.25">
      <c r="A52" s="223" t="s">
        <v>243</v>
      </c>
      <c r="B52" s="83">
        <v>15181.42</v>
      </c>
      <c r="C52" s="83">
        <v>246534</v>
      </c>
      <c r="D52" s="83">
        <v>246534</v>
      </c>
      <c r="E52" s="83">
        <v>44529.65</v>
      </c>
      <c r="F52" s="118">
        <v>293.3</v>
      </c>
      <c r="G52" s="118">
        <v>18.062275385950823</v>
      </c>
      <c r="H52"/>
    </row>
    <row r="53" spans="1:8" ht="15" x14ac:dyDescent="0.25">
      <c r="A53" s="223" t="s">
        <v>202</v>
      </c>
      <c r="B53" s="83">
        <v>86461.48</v>
      </c>
      <c r="C53" s="83">
        <v>217665</v>
      </c>
      <c r="D53" s="83">
        <v>217665</v>
      </c>
      <c r="E53" s="83">
        <v>92943.75</v>
      </c>
      <c r="F53" s="118">
        <v>107.5</v>
      </c>
      <c r="G53" s="118">
        <v>42.700365240162633</v>
      </c>
      <c r="H53"/>
    </row>
    <row r="54" spans="1:8" ht="15" x14ac:dyDescent="0.25">
      <c r="A54" s="223" t="s">
        <v>244</v>
      </c>
      <c r="B54" s="83">
        <v>3781.26</v>
      </c>
      <c r="C54" s="83">
        <v>53089</v>
      </c>
      <c r="D54" s="83">
        <v>53089</v>
      </c>
      <c r="E54" s="83">
        <v>10994.05</v>
      </c>
      <c r="F54" s="118">
        <v>290.8</v>
      </c>
      <c r="G54" s="118">
        <v>20.708715553127767</v>
      </c>
      <c r="H54"/>
    </row>
    <row r="55" spans="1:8" ht="15" x14ac:dyDescent="0.25">
      <c r="A55" s="156" t="s">
        <v>184</v>
      </c>
      <c r="B55" s="172">
        <v>109041.53</v>
      </c>
      <c r="C55" s="172">
        <v>267570</v>
      </c>
      <c r="D55" s="172">
        <v>267570</v>
      </c>
      <c r="E55" s="172">
        <v>121376.65999999999</v>
      </c>
      <c r="F55" s="157">
        <v>111.3</v>
      </c>
      <c r="G55" s="157">
        <v>45.362581754307278</v>
      </c>
      <c r="H55"/>
    </row>
    <row r="56" spans="1:8" s="155" customFormat="1" ht="15" x14ac:dyDescent="0.25">
      <c r="A56" s="223" t="s">
        <v>245</v>
      </c>
      <c r="B56" s="83">
        <v>16034.34</v>
      </c>
      <c r="C56" s="83">
        <v>63707</v>
      </c>
      <c r="D56" s="83">
        <v>63707</v>
      </c>
      <c r="E56" s="83">
        <v>41335.9</v>
      </c>
      <c r="F56" s="118">
        <v>257.8</v>
      </c>
      <c r="G56" s="118">
        <v>64.884392609917285</v>
      </c>
      <c r="H56"/>
    </row>
    <row r="57" spans="1:8" ht="15" x14ac:dyDescent="0.25">
      <c r="A57" s="223" t="s">
        <v>246</v>
      </c>
      <c r="B57" s="83">
        <v>87897.07</v>
      </c>
      <c r="C57" s="83">
        <v>189794</v>
      </c>
      <c r="D57" s="83">
        <v>189794</v>
      </c>
      <c r="E57" s="83">
        <v>76281.179999999993</v>
      </c>
      <c r="F57" s="118">
        <v>86.8</v>
      </c>
      <c r="G57" s="118">
        <v>40.191565592168352</v>
      </c>
      <c r="H57"/>
    </row>
    <row r="58" spans="1:8" ht="15" x14ac:dyDescent="0.25">
      <c r="A58" s="223" t="s">
        <v>208</v>
      </c>
      <c r="B58" s="83">
        <v>426.68</v>
      </c>
      <c r="C58" s="83">
        <v>2455</v>
      </c>
      <c r="D58" s="83">
        <v>2455</v>
      </c>
      <c r="E58" s="83">
        <v>121.35</v>
      </c>
      <c r="F58" s="118">
        <v>28.4</v>
      </c>
      <c r="G58" s="118">
        <v>4.9429735234215881</v>
      </c>
      <c r="H58"/>
    </row>
    <row r="59" spans="1:8" ht="15" x14ac:dyDescent="0.25">
      <c r="A59" s="223" t="s">
        <v>247</v>
      </c>
      <c r="B59" s="83">
        <v>3621.66</v>
      </c>
      <c r="C59" s="83">
        <v>7963</v>
      </c>
      <c r="D59" s="83">
        <v>7963</v>
      </c>
      <c r="E59" s="83">
        <v>2638.23</v>
      </c>
      <c r="F59" s="118">
        <v>72.8</v>
      </c>
      <c r="G59" s="118">
        <v>33.13110636694713</v>
      </c>
      <c r="H59"/>
    </row>
    <row r="60" spans="1:8" ht="15" x14ac:dyDescent="0.25">
      <c r="A60" s="223" t="s">
        <v>210</v>
      </c>
      <c r="B60" s="83">
        <v>1061.78</v>
      </c>
      <c r="C60" s="83">
        <v>3651</v>
      </c>
      <c r="D60" s="83">
        <v>3651</v>
      </c>
      <c r="E60" s="83">
        <v>1000</v>
      </c>
      <c r="F60" s="118">
        <v>94.2</v>
      </c>
      <c r="G60" s="118">
        <v>27.389756231169542</v>
      </c>
      <c r="H60"/>
    </row>
    <row r="61" spans="1:8" ht="15" x14ac:dyDescent="0.25">
      <c r="A61" s="156" t="s">
        <v>137</v>
      </c>
      <c r="B61" s="172">
        <v>177820.24</v>
      </c>
      <c r="C61" s="172">
        <v>800623</v>
      </c>
      <c r="D61" s="172">
        <v>800623</v>
      </c>
      <c r="E61" s="172">
        <v>341907.07</v>
      </c>
      <c r="F61" s="157">
        <v>192.3</v>
      </c>
      <c r="G61" s="157">
        <v>42.705127132245764</v>
      </c>
      <c r="H61"/>
    </row>
    <row r="62" spans="1:8" ht="15" x14ac:dyDescent="0.25">
      <c r="A62" s="223" t="s">
        <v>248</v>
      </c>
      <c r="B62" s="83">
        <v>32955.1</v>
      </c>
      <c r="C62" s="83">
        <v>106106</v>
      </c>
      <c r="D62" s="83">
        <v>106106</v>
      </c>
      <c r="E62" s="83">
        <v>36028.300000000003</v>
      </c>
      <c r="F62" s="118">
        <v>109.3</v>
      </c>
      <c r="G62" s="118">
        <v>33.955007256894056</v>
      </c>
      <c r="H62"/>
    </row>
    <row r="63" spans="1:8" s="155" customFormat="1" ht="15" x14ac:dyDescent="0.25">
      <c r="A63" s="223" t="s">
        <v>165</v>
      </c>
      <c r="B63" s="83">
        <v>15410.63</v>
      </c>
      <c r="C63" s="83">
        <v>172924</v>
      </c>
      <c r="D63" s="83">
        <v>172924</v>
      </c>
      <c r="E63" s="83">
        <v>55475.65</v>
      </c>
      <c r="F63" s="118">
        <v>360</v>
      </c>
      <c r="G63" s="118">
        <v>32.080943073257615</v>
      </c>
      <c r="H63"/>
    </row>
    <row r="64" spans="1:8" ht="15" x14ac:dyDescent="0.25">
      <c r="A64" s="223" t="s">
        <v>213</v>
      </c>
      <c r="B64" s="83">
        <v>5011.8</v>
      </c>
      <c r="C64" s="83">
        <v>7964</v>
      </c>
      <c r="D64" s="83">
        <v>7964</v>
      </c>
      <c r="E64" s="83">
        <v>4190.82</v>
      </c>
      <c r="F64" s="118">
        <v>83.6</v>
      </c>
      <c r="G64" s="118">
        <v>52.622049221496738</v>
      </c>
      <c r="H64"/>
    </row>
    <row r="65" spans="1:8" ht="15" x14ac:dyDescent="0.25">
      <c r="A65" s="223" t="s">
        <v>214</v>
      </c>
      <c r="B65" s="83">
        <v>20938.439999999999</v>
      </c>
      <c r="C65" s="83">
        <v>53089</v>
      </c>
      <c r="D65" s="83">
        <v>53089</v>
      </c>
      <c r="E65" s="83">
        <v>24598.53</v>
      </c>
      <c r="F65" s="118">
        <v>117.5</v>
      </c>
      <c r="G65" s="118">
        <v>46.334513741076307</v>
      </c>
      <c r="H65"/>
    </row>
    <row r="66" spans="1:8" ht="15" x14ac:dyDescent="0.25">
      <c r="A66" s="223" t="s">
        <v>151</v>
      </c>
      <c r="B66" s="83">
        <v>4092.79</v>
      </c>
      <c r="C66" s="83">
        <v>211605</v>
      </c>
      <c r="D66" s="83">
        <v>211605</v>
      </c>
      <c r="E66" s="83">
        <v>102578.35</v>
      </c>
      <c r="F66" s="118">
        <v>2506.3000000000002</v>
      </c>
      <c r="G66" s="118">
        <v>48.476335625339665</v>
      </c>
      <c r="H66"/>
    </row>
    <row r="67" spans="1:8" ht="15" x14ac:dyDescent="0.25">
      <c r="A67" s="223" t="s">
        <v>216</v>
      </c>
      <c r="B67" s="83">
        <v>3095.1</v>
      </c>
      <c r="C67" s="83">
        <v>26651</v>
      </c>
      <c r="D67" s="83">
        <v>26651</v>
      </c>
      <c r="E67" s="83"/>
      <c r="F67" s="118"/>
      <c r="G67" s="118"/>
      <c r="H67"/>
    </row>
    <row r="68" spans="1:8" ht="15" x14ac:dyDescent="0.25">
      <c r="A68" s="223" t="s">
        <v>249</v>
      </c>
      <c r="B68" s="83">
        <v>20538.419999999998</v>
      </c>
      <c r="C68" s="83">
        <v>66289</v>
      </c>
      <c r="D68" s="83">
        <v>66289</v>
      </c>
      <c r="E68" s="83">
        <v>24090.78</v>
      </c>
      <c r="F68" s="118">
        <v>117.3</v>
      </c>
      <c r="G68" s="118">
        <v>36.342047700221755</v>
      </c>
      <c r="H68"/>
    </row>
    <row r="69" spans="1:8" ht="15" x14ac:dyDescent="0.25">
      <c r="A69" s="223" t="s">
        <v>250</v>
      </c>
      <c r="B69" s="83">
        <v>75777.960000000006</v>
      </c>
      <c r="C69" s="83">
        <v>155995</v>
      </c>
      <c r="D69" s="83">
        <v>155995</v>
      </c>
      <c r="E69" s="83">
        <v>94944.639999999999</v>
      </c>
      <c r="F69" s="118">
        <v>125.3</v>
      </c>
      <c r="G69" s="118">
        <v>60.863899483957816</v>
      </c>
      <c r="H69"/>
    </row>
    <row r="70" spans="1:8" ht="15" x14ac:dyDescent="0.25">
      <c r="A70" s="156" t="s">
        <v>186</v>
      </c>
      <c r="B70" s="172">
        <v>22361.050000000003</v>
      </c>
      <c r="C70" s="172">
        <v>77757</v>
      </c>
      <c r="D70" s="172">
        <v>77757</v>
      </c>
      <c r="E70" s="172">
        <v>37273.53</v>
      </c>
      <c r="F70" s="157">
        <v>166.7</v>
      </c>
      <c r="G70" s="157">
        <v>47.935915737489871</v>
      </c>
      <c r="H70"/>
    </row>
    <row r="71" spans="1:8" ht="24.75" x14ac:dyDescent="0.25">
      <c r="A71" s="223" t="s">
        <v>221</v>
      </c>
      <c r="B71" s="83">
        <v>6054.77</v>
      </c>
      <c r="C71" s="83">
        <v>19908</v>
      </c>
      <c r="D71" s="83">
        <v>19908</v>
      </c>
      <c r="E71" s="83">
        <v>8696.44</v>
      </c>
      <c r="F71" s="118">
        <v>143.6</v>
      </c>
      <c r="G71" s="118">
        <v>43.683142455294352</v>
      </c>
      <c r="H71"/>
    </row>
    <row r="72" spans="1:8" s="155" customFormat="1" ht="15" x14ac:dyDescent="0.25">
      <c r="A72" s="223" t="s">
        <v>222</v>
      </c>
      <c r="B72" s="83"/>
      <c r="C72" s="83">
        <v>2655</v>
      </c>
      <c r="D72" s="83">
        <v>2655</v>
      </c>
      <c r="E72" s="83">
        <v>24.55</v>
      </c>
      <c r="F72" s="118"/>
      <c r="G72" s="118">
        <v>0.92467043314500941</v>
      </c>
      <c r="H72"/>
    </row>
    <row r="73" spans="1:8" ht="15" x14ac:dyDescent="0.25">
      <c r="A73" s="223" t="s">
        <v>223</v>
      </c>
      <c r="B73" s="83">
        <v>7039.51</v>
      </c>
      <c r="C73" s="83">
        <v>32200</v>
      </c>
      <c r="D73" s="83">
        <v>32200</v>
      </c>
      <c r="E73" s="83">
        <v>13431.73</v>
      </c>
      <c r="F73" s="118">
        <v>190.8</v>
      </c>
      <c r="G73" s="118">
        <v>41.713447204968944</v>
      </c>
      <c r="H73"/>
    </row>
    <row r="74" spans="1:8" ht="15" x14ac:dyDescent="0.25">
      <c r="A74" s="223" t="s">
        <v>224</v>
      </c>
      <c r="B74" s="83">
        <v>2338.88</v>
      </c>
      <c r="C74" s="83">
        <v>2655</v>
      </c>
      <c r="D74" s="83">
        <v>2655</v>
      </c>
      <c r="E74" s="83">
        <v>2515.96</v>
      </c>
      <c r="F74" s="118">
        <v>107.6</v>
      </c>
      <c r="G74" s="118">
        <v>94.763088512241055</v>
      </c>
      <c r="H74"/>
    </row>
    <row r="75" spans="1:8" ht="15" x14ac:dyDescent="0.25">
      <c r="A75" s="223" t="s">
        <v>251</v>
      </c>
      <c r="B75" s="83">
        <v>3469.38</v>
      </c>
      <c r="C75" s="83">
        <v>12376</v>
      </c>
      <c r="D75" s="83">
        <v>12376</v>
      </c>
      <c r="E75" s="83">
        <v>5405.6</v>
      </c>
      <c r="F75" s="118">
        <v>155.80000000000001</v>
      </c>
      <c r="G75" s="118">
        <v>43.678086619263091</v>
      </c>
      <c r="H75"/>
    </row>
    <row r="76" spans="1:8" ht="15" x14ac:dyDescent="0.25">
      <c r="A76" s="223" t="s">
        <v>252</v>
      </c>
      <c r="B76" s="83">
        <v>3458.51</v>
      </c>
      <c r="C76" s="83">
        <v>7963</v>
      </c>
      <c r="D76" s="83">
        <v>7963</v>
      </c>
      <c r="E76" s="83">
        <v>7199.25</v>
      </c>
      <c r="F76" s="118">
        <v>208.2</v>
      </c>
      <c r="G76" s="118">
        <v>90.408765540625396</v>
      </c>
      <c r="H76"/>
    </row>
    <row r="77" spans="1:8" ht="15" x14ac:dyDescent="0.25">
      <c r="A77" s="153" t="s">
        <v>174</v>
      </c>
      <c r="B77" s="167">
        <v>398.17</v>
      </c>
      <c r="C77" s="167">
        <v>10618</v>
      </c>
      <c r="D77" s="167">
        <v>10618</v>
      </c>
      <c r="E77" s="167"/>
      <c r="F77" s="154"/>
      <c r="G77" s="154"/>
      <c r="H77"/>
    </row>
    <row r="78" spans="1:8" ht="15" x14ac:dyDescent="0.25">
      <c r="A78" s="156" t="s">
        <v>189</v>
      </c>
      <c r="B78" s="172">
        <v>398.17</v>
      </c>
      <c r="C78" s="172">
        <v>10618</v>
      </c>
      <c r="D78" s="172">
        <v>10618</v>
      </c>
      <c r="E78" s="172"/>
      <c r="F78" s="157"/>
      <c r="G78" s="157"/>
      <c r="H78"/>
    </row>
    <row r="79" spans="1:8" ht="15" x14ac:dyDescent="0.25">
      <c r="A79" s="223" t="s">
        <v>230</v>
      </c>
      <c r="B79" s="83">
        <v>398.17</v>
      </c>
      <c r="C79" s="83">
        <v>10618</v>
      </c>
      <c r="D79" s="83">
        <v>10618</v>
      </c>
      <c r="E79" s="83"/>
      <c r="F79" s="118"/>
      <c r="G79" s="118"/>
      <c r="H79"/>
    </row>
    <row r="80" spans="1:8" s="155" customFormat="1" ht="15" x14ac:dyDescent="0.25">
      <c r="A80" s="153" t="s">
        <v>176</v>
      </c>
      <c r="B80" s="167">
        <v>11724.88</v>
      </c>
      <c r="C80" s="167">
        <v>44559</v>
      </c>
      <c r="D80" s="167">
        <v>44559</v>
      </c>
      <c r="E80" s="167">
        <v>9726.18</v>
      </c>
      <c r="F80" s="154">
        <v>83</v>
      </c>
      <c r="G80" s="154">
        <v>21.827644246953479</v>
      </c>
      <c r="H80"/>
    </row>
    <row r="81" spans="1:8" ht="15" x14ac:dyDescent="0.25">
      <c r="A81" s="156" t="s">
        <v>191</v>
      </c>
      <c r="B81" s="172">
        <v>11724.88</v>
      </c>
      <c r="C81" s="172">
        <v>44559</v>
      </c>
      <c r="D81" s="172">
        <v>44559</v>
      </c>
      <c r="E81" s="172">
        <v>9726.18</v>
      </c>
      <c r="F81" s="157">
        <v>83</v>
      </c>
      <c r="G81" s="157">
        <v>21.827644246953479</v>
      </c>
      <c r="H81"/>
    </row>
    <row r="82" spans="1:8" ht="15" x14ac:dyDescent="0.25">
      <c r="A82" s="223" t="s">
        <v>253</v>
      </c>
      <c r="B82" s="83">
        <v>3311.25</v>
      </c>
      <c r="C82" s="83">
        <v>9542</v>
      </c>
      <c r="D82" s="83">
        <v>9542</v>
      </c>
      <c r="E82" s="83">
        <v>9527.1</v>
      </c>
      <c r="F82" s="118">
        <v>287.7</v>
      </c>
      <c r="G82" s="118">
        <v>99.843848249842807</v>
      </c>
      <c r="H82"/>
    </row>
    <row r="83" spans="1:8" ht="15" x14ac:dyDescent="0.25">
      <c r="A83" s="223" t="s">
        <v>258</v>
      </c>
      <c r="B83" s="83"/>
      <c r="C83" s="83">
        <v>13272</v>
      </c>
      <c r="D83" s="83">
        <v>13272</v>
      </c>
      <c r="E83" s="83"/>
      <c r="F83" s="118"/>
      <c r="G83" s="118"/>
      <c r="H83"/>
    </row>
    <row r="84" spans="1:8" s="155" customFormat="1" ht="15" x14ac:dyDescent="0.25">
      <c r="A84" s="223" t="s">
        <v>234</v>
      </c>
      <c r="B84" s="83">
        <v>8413.6299999999992</v>
      </c>
      <c r="C84" s="83">
        <v>21745</v>
      </c>
      <c r="D84" s="83">
        <v>21745</v>
      </c>
      <c r="E84" s="83">
        <v>199.08</v>
      </c>
      <c r="F84" s="118">
        <v>2.4</v>
      </c>
      <c r="G84" s="118">
        <v>0.91552080938146707</v>
      </c>
      <c r="H84"/>
    </row>
    <row r="85" spans="1:8" ht="15" x14ac:dyDescent="0.25">
      <c r="A85" s="153" t="s">
        <v>177</v>
      </c>
      <c r="B85" s="167">
        <v>306675.33</v>
      </c>
      <c r="C85" s="167">
        <v>3639025</v>
      </c>
      <c r="D85" s="167">
        <v>3639025</v>
      </c>
      <c r="E85" s="167">
        <v>419927.2</v>
      </c>
      <c r="F85" s="154">
        <v>136.9</v>
      </c>
      <c r="G85" s="154">
        <v>11.539552490021364</v>
      </c>
      <c r="H85"/>
    </row>
    <row r="86" spans="1:8" ht="15" x14ac:dyDescent="0.25">
      <c r="A86" s="156" t="s">
        <v>193</v>
      </c>
      <c r="B86" s="172">
        <v>306675.33</v>
      </c>
      <c r="C86" s="172">
        <v>3639025</v>
      </c>
      <c r="D86" s="172">
        <v>3639025</v>
      </c>
      <c r="E86" s="172">
        <v>419927.2</v>
      </c>
      <c r="F86" s="157">
        <v>136.9</v>
      </c>
      <c r="G86" s="157">
        <v>11.539552490021364</v>
      </c>
      <c r="H86"/>
    </row>
    <row r="87" spans="1:8" s="155" customFormat="1" ht="15" x14ac:dyDescent="0.25">
      <c r="A87" s="223" t="s">
        <v>236</v>
      </c>
      <c r="B87" s="83">
        <v>306675.33</v>
      </c>
      <c r="C87" s="83">
        <v>3639025</v>
      </c>
      <c r="D87" s="83">
        <v>3639025</v>
      </c>
      <c r="E87" s="83">
        <v>419927.2</v>
      </c>
      <c r="F87" s="118">
        <v>136.9</v>
      </c>
      <c r="G87" s="118">
        <v>11.539552490021364</v>
      </c>
      <c r="H87"/>
    </row>
    <row r="88" spans="1:8" ht="15" x14ac:dyDescent="0.25">
      <c r="A88" s="294" t="s">
        <v>149</v>
      </c>
      <c r="B88" s="219">
        <v>49098.99</v>
      </c>
      <c r="C88" s="219">
        <v>355450</v>
      </c>
      <c r="D88" s="219">
        <v>355450</v>
      </c>
      <c r="E88" s="219">
        <v>160817.73000000001</v>
      </c>
      <c r="F88" s="293">
        <v>327.5</v>
      </c>
      <c r="G88" s="293">
        <v>45.243418202278804</v>
      </c>
      <c r="H88"/>
    </row>
    <row r="89" spans="1:8" ht="15" x14ac:dyDescent="0.25">
      <c r="A89" s="153" t="s">
        <v>136</v>
      </c>
      <c r="B89" s="167">
        <v>44823.99</v>
      </c>
      <c r="C89" s="167">
        <v>319622</v>
      </c>
      <c r="D89" s="167">
        <v>319622</v>
      </c>
      <c r="E89" s="167">
        <v>160290.23000000001</v>
      </c>
      <c r="F89" s="154">
        <v>357.6</v>
      </c>
      <c r="G89" s="154">
        <v>50.149936487475834</v>
      </c>
      <c r="H89"/>
    </row>
    <row r="90" spans="1:8" ht="15" x14ac:dyDescent="0.25">
      <c r="A90" s="156" t="s">
        <v>137</v>
      </c>
      <c r="B90" s="172">
        <v>44823.99</v>
      </c>
      <c r="C90" s="172">
        <v>319622</v>
      </c>
      <c r="D90" s="172">
        <v>319622</v>
      </c>
      <c r="E90" s="172">
        <v>160290.23000000001</v>
      </c>
      <c r="F90" s="157">
        <v>357.6</v>
      </c>
      <c r="G90" s="157">
        <v>50.149936487475834</v>
      </c>
      <c r="H90"/>
    </row>
    <row r="91" spans="1:8" ht="15" x14ac:dyDescent="0.25">
      <c r="A91" s="223" t="s">
        <v>165</v>
      </c>
      <c r="B91" s="83">
        <v>452.59</v>
      </c>
      <c r="C91" s="83">
        <v>3982</v>
      </c>
      <c r="D91" s="83">
        <v>3982</v>
      </c>
      <c r="E91" s="83">
        <v>941.48</v>
      </c>
      <c r="F91" s="118">
        <v>208</v>
      </c>
      <c r="G91" s="118">
        <v>23.643395278754394</v>
      </c>
      <c r="H91"/>
    </row>
    <row r="92" spans="1:8" s="155" customFormat="1" ht="15" x14ac:dyDescent="0.25">
      <c r="A92" s="223" t="s">
        <v>151</v>
      </c>
      <c r="B92" s="83">
        <v>13404.64</v>
      </c>
      <c r="C92" s="83">
        <v>78306</v>
      </c>
      <c r="D92" s="83">
        <v>78306</v>
      </c>
      <c r="E92" s="83">
        <v>16976.53</v>
      </c>
      <c r="F92" s="118">
        <v>126.6</v>
      </c>
      <c r="G92" s="118">
        <v>21.679730799683291</v>
      </c>
      <c r="H92"/>
    </row>
    <row r="93" spans="1:8" ht="15" x14ac:dyDescent="0.25">
      <c r="A93" s="223" t="s">
        <v>166</v>
      </c>
      <c r="B93" s="83">
        <v>30966.76</v>
      </c>
      <c r="C93" s="83">
        <v>237334</v>
      </c>
      <c r="D93" s="83">
        <v>237334</v>
      </c>
      <c r="E93" s="83">
        <v>142372.22</v>
      </c>
      <c r="F93" s="118">
        <v>459.8</v>
      </c>
      <c r="G93" s="118">
        <v>59.988126437847086</v>
      </c>
      <c r="H93"/>
    </row>
    <row r="94" spans="1:8" ht="15" x14ac:dyDescent="0.25">
      <c r="A94" s="153" t="s">
        <v>175</v>
      </c>
      <c r="B94" s="167">
        <v>2156.75</v>
      </c>
      <c r="C94" s="167"/>
      <c r="D94" s="167"/>
      <c r="E94" s="167"/>
      <c r="F94" s="154"/>
      <c r="G94" s="154"/>
      <c r="H94"/>
    </row>
    <row r="95" spans="1:8" ht="15" x14ac:dyDescent="0.25">
      <c r="A95" s="156" t="s">
        <v>190</v>
      </c>
      <c r="B95" s="172">
        <v>2156.75</v>
      </c>
      <c r="C95" s="172"/>
      <c r="D95" s="172"/>
      <c r="E95" s="172"/>
      <c r="F95" s="157"/>
      <c r="G95" s="157"/>
      <c r="H95"/>
    </row>
    <row r="96" spans="1:8" s="155" customFormat="1" ht="15" x14ac:dyDescent="0.25">
      <c r="A96" s="223" t="s">
        <v>289</v>
      </c>
      <c r="B96" s="83">
        <v>2156.75</v>
      </c>
      <c r="C96" s="83"/>
      <c r="D96" s="83"/>
      <c r="E96" s="83"/>
      <c r="F96" s="118"/>
      <c r="G96" s="118"/>
      <c r="H96"/>
    </row>
    <row r="97" spans="1:8" ht="15" x14ac:dyDescent="0.25">
      <c r="A97" s="153" t="s">
        <v>176</v>
      </c>
      <c r="B97" s="167">
        <v>2118.25</v>
      </c>
      <c r="C97" s="167">
        <v>35828</v>
      </c>
      <c r="D97" s="167">
        <v>35828</v>
      </c>
      <c r="E97" s="167">
        <v>527.5</v>
      </c>
      <c r="F97" s="154">
        <v>24.9</v>
      </c>
      <c r="G97" s="154">
        <v>1.4723121580886458</v>
      </c>
      <c r="H97"/>
    </row>
    <row r="98" spans="1:8" ht="15" x14ac:dyDescent="0.25">
      <c r="A98" s="156" t="s">
        <v>191</v>
      </c>
      <c r="B98" s="172">
        <v>2118.25</v>
      </c>
      <c r="C98" s="172">
        <v>35828</v>
      </c>
      <c r="D98" s="172">
        <v>35828</v>
      </c>
      <c r="E98" s="172">
        <v>527.5</v>
      </c>
      <c r="F98" s="157">
        <v>24.9</v>
      </c>
      <c r="G98" s="157">
        <v>1.4723121580886458</v>
      </c>
      <c r="H98"/>
    </row>
    <row r="99" spans="1:8" ht="15" x14ac:dyDescent="0.25">
      <c r="A99" s="223" t="s">
        <v>253</v>
      </c>
      <c r="B99" s="83">
        <v>2118.25</v>
      </c>
      <c r="C99" s="83">
        <v>35828</v>
      </c>
      <c r="D99" s="83">
        <v>35828</v>
      </c>
      <c r="E99" s="83">
        <v>527.5</v>
      </c>
      <c r="F99" s="118">
        <v>24.9</v>
      </c>
      <c r="G99" s="118">
        <v>1.4723121580886458</v>
      </c>
      <c r="H99"/>
    </row>
    <row r="100" spans="1:8" ht="15" x14ac:dyDescent="0.25">
      <c r="A100" s="294" t="s">
        <v>255</v>
      </c>
      <c r="B100" s="219">
        <v>28256.61</v>
      </c>
      <c r="C100" s="219">
        <v>184019</v>
      </c>
      <c r="D100" s="219">
        <v>184019</v>
      </c>
      <c r="E100" s="219">
        <v>49642.789999999994</v>
      </c>
      <c r="F100" s="293">
        <v>175.7</v>
      </c>
      <c r="G100" s="293">
        <v>26.976991506311844</v>
      </c>
      <c r="H100"/>
    </row>
    <row r="101" spans="1:8" s="155" customFormat="1" ht="15" x14ac:dyDescent="0.25">
      <c r="A101" s="153" t="s">
        <v>136</v>
      </c>
      <c r="B101" s="167">
        <v>11614.95</v>
      </c>
      <c r="C101" s="167">
        <v>53296</v>
      </c>
      <c r="D101" s="167">
        <v>53296</v>
      </c>
      <c r="E101" s="167">
        <v>16506.419999999998</v>
      </c>
      <c r="F101" s="154">
        <v>142.1</v>
      </c>
      <c r="G101" s="154">
        <v>30.971217352146503</v>
      </c>
      <c r="H101"/>
    </row>
    <row r="102" spans="1:8" ht="15" x14ac:dyDescent="0.25">
      <c r="A102" s="156" t="s">
        <v>184</v>
      </c>
      <c r="B102" s="172">
        <v>8301.34</v>
      </c>
      <c r="C102" s="172">
        <v>30070</v>
      </c>
      <c r="D102" s="172">
        <v>30070</v>
      </c>
      <c r="E102" s="172">
        <v>10945.73</v>
      </c>
      <c r="F102" s="157">
        <v>131.9</v>
      </c>
      <c r="G102" s="157">
        <v>36.400831393415359</v>
      </c>
      <c r="H102"/>
    </row>
    <row r="103" spans="1:8" ht="15" x14ac:dyDescent="0.25">
      <c r="A103" s="223" t="s">
        <v>246</v>
      </c>
      <c r="B103" s="83">
        <v>7278.18</v>
      </c>
      <c r="C103" s="83">
        <v>23226</v>
      </c>
      <c r="D103" s="83">
        <v>23226</v>
      </c>
      <c r="E103" s="83">
        <v>8139.83</v>
      </c>
      <c r="F103" s="118">
        <v>111.8</v>
      </c>
      <c r="G103" s="118">
        <v>35.046198226125888</v>
      </c>
      <c r="H103"/>
    </row>
    <row r="104" spans="1:8" s="155" customFormat="1" ht="15" x14ac:dyDescent="0.25">
      <c r="A104" s="223" t="s">
        <v>208</v>
      </c>
      <c r="B104" s="83"/>
      <c r="C104" s="83">
        <v>199</v>
      </c>
      <c r="D104" s="83">
        <v>199</v>
      </c>
      <c r="E104" s="83">
        <v>46.9</v>
      </c>
      <c r="F104" s="118"/>
      <c r="G104" s="118">
        <v>23.567839195979897</v>
      </c>
      <c r="H104"/>
    </row>
    <row r="105" spans="1:8" ht="15" x14ac:dyDescent="0.25">
      <c r="A105" s="223" t="s">
        <v>247</v>
      </c>
      <c r="B105" s="83">
        <v>1023.16</v>
      </c>
      <c r="C105" s="83">
        <v>6645</v>
      </c>
      <c r="D105" s="83">
        <v>6645</v>
      </c>
      <c r="E105" s="83">
        <v>2759</v>
      </c>
      <c r="F105" s="118">
        <v>269.7</v>
      </c>
      <c r="G105" s="118">
        <v>41.519939804364178</v>
      </c>
      <c r="H105"/>
    </row>
    <row r="106" spans="1:8" ht="15" x14ac:dyDescent="0.25">
      <c r="A106" s="156" t="s">
        <v>137</v>
      </c>
      <c r="B106" s="172">
        <v>2109.4</v>
      </c>
      <c r="C106" s="172">
        <v>15263</v>
      </c>
      <c r="D106" s="172">
        <v>15263</v>
      </c>
      <c r="E106" s="172">
        <v>5022.1000000000004</v>
      </c>
      <c r="F106" s="157">
        <v>238.1</v>
      </c>
      <c r="G106" s="157">
        <v>32.90375417676735</v>
      </c>
      <c r="H106"/>
    </row>
    <row r="107" spans="1:8" ht="15" x14ac:dyDescent="0.25">
      <c r="A107" s="223" t="s">
        <v>165</v>
      </c>
      <c r="B107" s="83">
        <v>1442.25</v>
      </c>
      <c r="C107" s="83">
        <v>10618</v>
      </c>
      <c r="D107" s="83">
        <v>10618</v>
      </c>
      <c r="E107" s="83">
        <v>4344.0200000000004</v>
      </c>
      <c r="F107" s="118">
        <v>301.2</v>
      </c>
      <c r="G107" s="118">
        <v>40.911847805613114</v>
      </c>
      <c r="H107"/>
    </row>
    <row r="108" spans="1:8" s="155" customFormat="1" ht="15" x14ac:dyDescent="0.25">
      <c r="A108" s="223" t="s">
        <v>250</v>
      </c>
      <c r="B108" s="83">
        <v>667.15</v>
      </c>
      <c r="C108" s="83">
        <v>4645</v>
      </c>
      <c r="D108" s="83">
        <v>4645</v>
      </c>
      <c r="E108" s="83">
        <v>678.08</v>
      </c>
      <c r="F108" s="118">
        <v>101.6</v>
      </c>
      <c r="G108" s="118">
        <v>14.59806243272336</v>
      </c>
      <c r="H108"/>
    </row>
    <row r="109" spans="1:8" ht="15" x14ac:dyDescent="0.25">
      <c r="A109" s="156" t="s">
        <v>186</v>
      </c>
      <c r="B109" s="172">
        <v>1204.21</v>
      </c>
      <c r="C109" s="172">
        <v>7963</v>
      </c>
      <c r="D109" s="172">
        <v>7963</v>
      </c>
      <c r="E109" s="172">
        <v>538.59</v>
      </c>
      <c r="F109" s="157">
        <v>44.7</v>
      </c>
      <c r="G109" s="157">
        <v>6.7636569132236604</v>
      </c>
      <c r="H109"/>
    </row>
    <row r="110" spans="1:8" ht="15" x14ac:dyDescent="0.25">
      <c r="A110" s="223" t="s">
        <v>222</v>
      </c>
      <c r="B110" s="83">
        <v>1204.21</v>
      </c>
      <c r="C110" s="83">
        <v>7963</v>
      </c>
      <c r="D110" s="83">
        <v>7963</v>
      </c>
      <c r="E110" s="83">
        <v>538.59</v>
      </c>
      <c r="F110" s="118">
        <v>44.7</v>
      </c>
      <c r="G110" s="118">
        <v>6.7636569132236604</v>
      </c>
      <c r="H110"/>
    </row>
    <row r="111" spans="1:8" ht="15" x14ac:dyDescent="0.25">
      <c r="A111" s="153" t="s">
        <v>173</v>
      </c>
      <c r="B111" s="167">
        <v>462.9</v>
      </c>
      <c r="C111" s="167">
        <v>14412</v>
      </c>
      <c r="D111" s="167">
        <v>14412</v>
      </c>
      <c r="E111" s="167">
        <v>5903.48</v>
      </c>
      <c r="F111" s="154">
        <v>1275.3</v>
      </c>
      <c r="G111" s="154">
        <v>40.962253677490978</v>
      </c>
      <c r="H111"/>
    </row>
    <row r="112" spans="1:8" s="155" customFormat="1" ht="15" x14ac:dyDescent="0.25">
      <c r="A112" s="156" t="s">
        <v>187</v>
      </c>
      <c r="B112" s="172">
        <v>462.9</v>
      </c>
      <c r="C112" s="172">
        <v>14412</v>
      </c>
      <c r="D112" s="172">
        <v>14412</v>
      </c>
      <c r="E112" s="172">
        <v>5903.48</v>
      </c>
      <c r="F112" s="157">
        <v>1275.3</v>
      </c>
      <c r="G112" s="157">
        <v>40.962253677490978</v>
      </c>
      <c r="H112"/>
    </row>
    <row r="113" spans="1:8" ht="24.75" x14ac:dyDescent="0.25">
      <c r="A113" s="223" t="s">
        <v>256</v>
      </c>
      <c r="B113" s="83">
        <v>462.9</v>
      </c>
      <c r="C113" s="83">
        <v>14412</v>
      </c>
      <c r="D113" s="83">
        <v>14412</v>
      </c>
      <c r="E113" s="83">
        <v>5903.48</v>
      </c>
      <c r="F113" s="118">
        <v>1275.3</v>
      </c>
      <c r="G113" s="118">
        <v>40.962253677490978</v>
      </c>
      <c r="H113"/>
    </row>
    <row r="114" spans="1:8" ht="15" x14ac:dyDescent="0.25">
      <c r="A114" s="153" t="s">
        <v>176</v>
      </c>
      <c r="B114" s="167">
        <v>16178.76</v>
      </c>
      <c r="C114" s="167">
        <v>116311</v>
      </c>
      <c r="D114" s="167">
        <v>116311</v>
      </c>
      <c r="E114" s="167">
        <v>27232.89</v>
      </c>
      <c r="F114" s="154">
        <v>168.3</v>
      </c>
      <c r="G114" s="154">
        <v>23.413855955154713</v>
      </c>
      <c r="H114"/>
    </row>
    <row r="115" spans="1:8" s="155" customFormat="1" ht="15" x14ac:dyDescent="0.25">
      <c r="A115" s="156" t="s">
        <v>192</v>
      </c>
      <c r="B115" s="172">
        <v>16178.76</v>
      </c>
      <c r="C115" s="172">
        <v>116311</v>
      </c>
      <c r="D115" s="172">
        <v>116311</v>
      </c>
      <c r="E115" s="172">
        <v>27232.89</v>
      </c>
      <c r="F115" s="157">
        <v>168.3</v>
      </c>
      <c r="G115" s="157">
        <v>23.413855955154713</v>
      </c>
      <c r="H115"/>
    </row>
    <row r="116" spans="1:8" ht="15" x14ac:dyDescent="0.25">
      <c r="A116" s="223" t="s">
        <v>257</v>
      </c>
      <c r="B116" s="83">
        <v>16178.76</v>
      </c>
      <c r="C116" s="83">
        <v>116311</v>
      </c>
      <c r="D116" s="83">
        <v>116311</v>
      </c>
      <c r="E116" s="83">
        <v>27232.89</v>
      </c>
      <c r="F116" s="118">
        <v>168.3</v>
      </c>
      <c r="G116" s="118">
        <v>23.413855955154713</v>
      </c>
      <c r="H116"/>
    </row>
    <row r="117" spans="1:8" ht="24.75" x14ac:dyDescent="0.25">
      <c r="A117" s="294" t="s">
        <v>319</v>
      </c>
      <c r="B117" s="219">
        <v>589260.57000000007</v>
      </c>
      <c r="C117" s="219"/>
      <c r="D117" s="219"/>
      <c r="E117" s="219"/>
      <c r="F117" s="293"/>
      <c r="G117" s="293"/>
      <c r="H117"/>
    </row>
    <row r="118" spans="1:8" s="155" customFormat="1" ht="15" x14ac:dyDescent="0.25">
      <c r="A118" s="153" t="s">
        <v>172</v>
      </c>
      <c r="B118" s="167">
        <v>13678.76</v>
      </c>
      <c r="C118" s="167"/>
      <c r="D118" s="167"/>
      <c r="E118" s="167"/>
      <c r="F118" s="154"/>
      <c r="G118" s="154"/>
      <c r="H118"/>
    </row>
    <row r="119" spans="1:8" ht="15" x14ac:dyDescent="0.25">
      <c r="A119" s="156" t="s">
        <v>180</v>
      </c>
      <c r="B119" s="172">
        <v>11570.54</v>
      </c>
      <c r="C119" s="172"/>
      <c r="D119" s="172"/>
      <c r="E119" s="172"/>
      <c r="F119" s="157"/>
      <c r="G119" s="157"/>
      <c r="H119"/>
    </row>
    <row r="120" spans="1:8" ht="15" x14ac:dyDescent="0.25">
      <c r="A120" s="223" t="s">
        <v>197</v>
      </c>
      <c r="B120" s="83">
        <v>11570.54</v>
      </c>
      <c r="C120" s="83"/>
      <c r="D120" s="83"/>
      <c r="E120" s="83"/>
      <c r="F120" s="118"/>
      <c r="G120" s="118"/>
      <c r="H120"/>
    </row>
    <row r="121" spans="1:8" s="155" customFormat="1" ht="15" x14ac:dyDescent="0.25">
      <c r="A121" s="156" t="s">
        <v>181</v>
      </c>
      <c r="B121" s="172">
        <v>199.08</v>
      </c>
      <c r="C121" s="172"/>
      <c r="D121" s="172"/>
      <c r="E121" s="172"/>
      <c r="F121" s="157"/>
      <c r="G121" s="157"/>
      <c r="H121"/>
    </row>
    <row r="122" spans="1:8" ht="15" x14ac:dyDescent="0.25">
      <c r="A122" s="223" t="s">
        <v>199</v>
      </c>
      <c r="B122" s="83">
        <v>199.08</v>
      </c>
      <c r="C122" s="83"/>
      <c r="D122" s="83"/>
      <c r="E122" s="83"/>
      <c r="F122" s="118"/>
      <c r="G122" s="118"/>
      <c r="H122"/>
    </row>
    <row r="123" spans="1:8" ht="15" x14ac:dyDescent="0.25">
      <c r="A123" s="156" t="s">
        <v>182</v>
      </c>
      <c r="B123" s="172">
        <v>1909.14</v>
      </c>
      <c r="C123" s="172"/>
      <c r="D123" s="172"/>
      <c r="E123" s="172"/>
      <c r="F123" s="157"/>
      <c r="G123" s="157"/>
      <c r="H123"/>
    </row>
    <row r="124" spans="1:8" ht="15" x14ac:dyDescent="0.25">
      <c r="A124" s="223" t="s">
        <v>200</v>
      </c>
      <c r="B124" s="83">
        <v>1909.14</v>
      </c>
      <c r="C124" s="83"/>
      <c r="D124" s="83"/>
      <c r="E124" s="83"/>
      <c r="F124" s="118"/>
      <c r="G124" s="118"/>
      <c r="H124"/>
    </row>
    <row r="125" spans="1:8" s="155" customFormat="1" ht="15" x14ac:dyDescent="0.25">
      <c r="A125" s="153" t="s">
        <v>136</v>
      </c>
      <c r="B125" s="167">
        <v>575581.81000000006</v>
      </c>
      <c r="C125" s="167"/>
      <c r="D125" s="167"/>
      <c r="E125" s="167"/>
      <c r="F125" s="154"/>
      <c r="G125" s="154"/>
      <c r="H125"/>
    </row>
    <row r="126" spans="1:8" ht="15" x14ac:dyDescent="0.25">
      <c r="A126" s="156" t="s">
        <v>183</v>
      </c>
      <c r="B126" s="172">
        <v>72318.240000000005</v>
      </c>
      <c r="C126" s="172"/>
      <c r="D126" s="172"/>
      <c r="E126" s="172"/>
      <c r="F126" s="157"/>
      <c r="G126" s="157"/>
      <c r="H126"/>
    </row>
    <row r="127" spans="1:8" s="155" customFormat="1" ht="15" x14ac:dyDescent="0.25">
      <c r="A127" s="223" t="s">
        <v>243</v>
      </c>
      <c r="B127" s="83">
        <v>72318.240000000005</v>
      </c>
      <c r="C127" s="83"/>
      <c r="D127" s="83"/>
      <c r="E127" s="83"/>
      <c r="F127" s="118"/>
      <c r="G127" s="118"/>
      <c r="H127"/>
    </row>
    <row r="128" spans="1:8" ht="15" x14ac:dyDescent="0.25">
      <c r="A128" s="156" t="s">
        <v>184</v>
      </c>
      <c r="B128" s="172">
        <v>2610.4499999999998</v>
      </c>
      <c r="C128" s="172"/>
      <c r="D128" s="172"/>
      <c r="E128" s="172"/>
      <c r="F128" s="157"/>
      <c r="G128" s="157"/>
      <c r="H128"/>
    </row>
    <row r="129" spans="1:8" s="155" customFormat="1" ht="15" x14ac:dyDescent="0.25">
      <c r="A129" s="223" t="s">
        <v>245</v>
      </c>
      <c r="B129" s="83">
        <v>2610.4499999999998</v>
      </c>
      <c r="C129" s="83"/>
      <c r="D129" s="83"/>
      <c r="E129" s="83"/>
      <c r="F129" s="118"/>
      <c r="G129" s="118"/>
      <c r="H129"/>
    </row>
    <row r="130" spans="1:8" ht="15" x14ac:dyDescent="0.25">
      <c r="A130" s="156" t="s">
        <v>137</v>
      </c>
      <c r="B130" s="172">
        <v>408988.69</v>
      </c>
      <c r="C130" s="172"/>
      <c r="D130" s="172"/>
      <c r="E130" s="172"/>
      <c r="F130" s="157"/>
      <c r="G130" s="157"/>
      <c r="H130"/>
    </row>
    <row r="131" spans="1:8" ht="15" x14ac:dyDescent="0.25">
      <c r="A131" s="223" t="s">
        <v>248</v>
      </c>
      <c r="B131" s="83">
        <v>550.79999999999995</v>
      </c>
      <c r="C131" s="83"/>
      <c r="D131" s="83"/>
      <c r="E131" s="83"/>
      <c r="F131" s="118"/>
      <c r="G131" s="118"/>
      <c r="H131"/>
    </row>
    <row r="132" spans="1:8" s="155" customFormat="1" ht="15" x14ac:dyDescent="0.25">
      <c r="A132" s="223" t="s">
        <v>249</v>
      </c>
      <c r="B132" s="83">
        <v>408437.89</v>
      </c>
      <c r="C132" s="83"/>
      <c r="D132" s="83"/>
      <c r="E132" s="83"/>
      <c r="F132" s="118"/>
      <c r="G132" s="118"/>
      <c r="H132"/>
    </row>
    <row r="133" spans="1:8" ht="15" x14ac:dyDescent="0.25">
      <c r="A133" s="156" t="s">
        <v>185</v>
      </c>
      <c r="B133" s="172">
        <v>88234.12</v>
      </c>
      <c r="C133" s="172"/>
      <c r="D133" s="172"/>
      <c r="E133" s="172"/>
      <c r="F133" s="157"/>
      <c r="G133" s="157"/>
      <c r="H133"/>
    </row>
    <row r="134" spans="1:8" s="155" customFormat="1" ht="15" x14ac:dyDescent="0.25">
      <c r="A134" s="223" t="s">
        <v>220</v>
      </c>
      <c r="B134" s="83">
        <v>88234.12</v>
      </c>
      <c r="C134" s="83"/>
      <c r="D134" s="83"/>
      <c r="E134" s="83"/>
      <c r="F134" s="118"/>
      <c r="G134" s="118"/>
      <c r="H134"/>
    </row>
    <row r="135" spans="1:8" ht="15" x14ac:dyDescent="0.25">
      <c r="A135" s="156" t="s">
        <v>186</v>
      </c>
      <c r="B135" s="172">
        <v>3430.31</v>
      </c>
      <c r="C135" s="172"/>
      <c r="D135" s="172"/>
      <c r="E135" s="172"/>
      <c r="F135" s="157"/>
      <c r="G135" s="157"/>
      <c r="H135"/>
    </row>
    <row r="136" spans="1:8" s="155" customFormat="1" ht="15" x14ac:dyDescent="0.25">
      <c r="A136" s="223" t="s">
        <v>223</v>
      </c>
      <c r="B136" s="83">
        <v>3403.77</v>
      </c>
      <c r="C136" s="83"/>
      <c r="D136" s="83"/>
      <c r="E136" s="83"/>
      <c r="F136" s="118"/>
      <c r="G136" s="118"/>
      <c r="H136"/>
    </row>
    <row r="137" spans="1:8" ht="15" x14ac:dyDescent="0.25">
      <c r="A137" s="223" t="s">
        <v>252</v>
      </c>
      <c r="B137" s="83">
        <v>26.54</v>
      </c>
      <c r="C137" s="83"/>
      <c r="D137" s="83"/>
      <c r="E137" s="83"/>
      <c r="F137" s="118"/>
      <c r="G137" s="118"/>
      <c r="H137"/>
    </row>
    <row r="138" spans="1:8" ht="15" x14ac:dyDescent="0.25">
      <c r="A138" s="85" t="s">
        <v>290</v>
      </c>
      <c r="B138" s="83">
        <v>5285322.0899999971</v>
      </c>
      <c r="C138" s="83">
        <v>14415988</v>
      </c>
      <c r="D138" s="83">
        <v>14415988</v>
      </c>
      <c r="E138" s="83">
        <v>5432570.9100000001</v>
      </c>
      <c r="F138" s="118">
        <v>102.8</v>
      </c>
      <c r="G138" s="118">
        <v>37.68434678219765</v>
      </c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s="155" customFormat="1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s="155" customFormat="1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s="155" customFormat="1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s="155" customFormat="1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s="155" customFormat="1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s="155" customFormat="1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s="155" customFormat="1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s="155" customFormat="1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s="155" customFormat="1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s="155" customFormat="1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s="155" customFormat="1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 s="120"/>
      <c r="B174" s="205"/>
      <c r="C174" s="205"/>
      <c r="D174" s="205"/>
      <c r="E174" s="205"/>
      <c r="F174" s="205"/>
      <c r="G174" s="130"/>
      <c r="H174" s="130"/>
    </row>
    <row r="175" spans="1:8" ht="15" x14ac:dyDescent="0.25">
      <c r="A175" s="120"/>
      <c r="B175" s="205"/>
      <c r="C175" s="205"/>
      <c r="D175" s="205"/>
      <c r="E175" s="205"/>
      <c r="F175" s="205"/>
      <c r="G175" s="130"/>
      <c r="H175" s="130"/>
    </row>
    <row r="176" spans="1:8" ht="15" x14ac:dyDescent="0.25">
      <c r="A176" s="120"/>
      <c r="B176" s="205"/>
      <c r="C176" s="205"/>
      <c r="D176" s="205"/>
      <c r="E176" s="205"/>
      <c r="F176" s="205"/>
      <c r="G176" s="130"/>
      <c r="H176" s="130"/>
    </row>
    <row r="177" spans="1:8" ht="15" x14ac:dyDescent="0.25">
      <c r="A177" s="120"/>
      <c r="B177" s="205"/>
      <c r="C177" s="205"/>
      <c r="D177" s="205"/>
      <c r="E177" s="205"/>
      <c r="F177" s="205"/>
      <c r="G177" s="130"/>
      <c r="H177" s="130"/>
    </row>
    <row r="178" spans="1:8" ht="15" x14ac:dyDescent="0.25">
      <c r="A178" s="120"/>
      <c r="B178" s="205"/>
      <c r="C178" s="205"/>
      <c r="D178" s="205"/>
      <c r="E178" s="205"/>
      <c r="F178" s="205"/>
      <c r="G178" s="130"/>
      <c r="H178" s="130"/>
    </row>
    <row r="179" spans="1:8" ht="15" x14ac:dyDescent="0.25">
      <c r="A179" s="120"/>
      <c r="B179" s="205"/>
      <c r="C179" s="205"/>
      <c r="D179" s="205"/>
      <c r="E179" s="205"/>
      <c r="F179" s="205"/>
      <c r="G179" s="130"/>
      <c r="H179" s="130"/>
    </row>
    <row r="180" spans="1:8" ht="15" x14ac:dyDescent="0.25">
      <c r="A180" s="120"/>
      <c r="B180" s="205"/>
      <c r="C180" s="205"/>
      <c r="D180" s="205"/>
      <c r="E180" s="205"/>
      <c r="F180" s="205"/>
      <c r="G180" s="130"/>
      <c r="H180" s="130"/>
    </row>
    <row r="181" spans="1:8" ht="15" x14ac:dyDescent="0.25">
      <c r="A181" s="120"/>
      <c r="B181" s="205"/>
      <c r="C181" s="205"/>
      <c r="D181" s="205"/>
      <c r="E181" s="205"/>
      <c r="F181" s="205"/>
      <c r="G181" s="130"/>
      <c r="H181" s="130"/>
    </row>
    <row r="182" spans="1:8" ht="15" x14ac:dyDescent="0.25">
      <c r="A182" s="120"/>
      <c r="B182" s="205"/>
      <c r="C182" s="205"/>
      <c r="D182" s="205"/>
      <c r="E182" s="205"/>
      <c r="F182" s="205"/>
      <c r="G182" s="130"/>
      <c r="H182" s="130"/>
    </row>
    <row r="183" spans="1:8" ht="15" x14ac:dyDescent="0.25">
      <c r="A183" s="120"/>
      <c r="B183" s="205"/>
      <c r="C183" s="205"/>
      <c r="D183" s="205"/>
      <c r="E183" s="205"/>
      <c r="F183" s="205"/>
      <c r="G183" s="130"/>
      <c r="H183" s="130"/>
    </row>
    <row r="184" spans="1:8" ht="15" x14ac:dyDescent="0.25">
      <c r="A184" s="120"/>
      <c r="B184" s="205"/>
      <c r="C184" s="205"/>
      <c r="D184" s="205"/>
      <c r="E184" s="205"/>
      <c r="F184" s="205"/>
      <c r="G184" s="130"/>
      <c r="H184" s="130"/>
    </row>
    <row r="185" spans="1:8" ht="15" x14ac:dyDescent="0.25">
      <c r="A185" s="120"/>
      <c r="B185" s="205"/>
      <c r="C185" s="205"/>
      <c r="D185" s="205"/>
      <c r="E185" s="205"/>
      <c r="F185" s="205"/>
      <c r="G185" s="130"/>
      <c r="H185" s="130"/>
    </row>
    <row r="186" spans="1:8" ht="15" x14ac:dyDescent="0.25">
      <c r="A186" s="120"/>
      <c r="B186" s="205"/>
      <c r="C186" s="205"/>
      <c r="D186" s="205"/>
      <c r="E186" s="205"/>
      <c r="F186" s="205"/>
      <c r="G186" s="130"/>
      <c r="H186" s="130"/>
    </row>
    <row r="187" spans="1:8" ht="15" x14ac:dyDescent="0.25">
      <c r="A187" s="120"/>
      <c r="B187" s="205"/>
      <c r="C187" s="205"/>
      <c r="D187" s="205"/>
      <c r="E187" s="205"/>
      <c r="F187" s="205"/>
      <c r="G187" s="130"/>
      <c r="H187" s="130"/>
    </row>
    <row r="188" spans="1:8" ht="15" x14ac:dyDescent="0.25">
      <c r="A188" s="120"/>
      <c r="B188" s="205"/>
      <c r="C188" s="205"/>
      <c r="D188" s="205"/>
      <c r="E188" s="205"/>
      <c r="F188" s="205"/>
      <c r="G188" s="130"/>
      <c r="H188" s="130"/>
    </row>
    <row r="189" spans="1:8" ht="15" x14ac:dyDescent="0.25">
      <c r="A189" s="120"/>
      <c r="B189" s="205"/>
      <c r="C189" s="205"/>
      <c r="D189" s="205"/>
      <c r="E189" s="205"/>
      <c r="F189" s="205"/>
      <c r="G189" s="130"/>
      <c r="H189" s="130"/>
    </row>
    <row r="190" spans="1:8" ht="15" x14ac:dyDescent="0.25">
      <c r="A190" s="120"/>
      <c r="B190" s="205"/>
      <c r="C190" s="205"/>
      <c r="D190" s="205"/>
      <c r="E190" s="205"/>
      <c r="F190" s="205"/>
      <c r="G190" s="130"/>
      <c r="H190" s="130"/>
    </row>
    <row r="191" spans="1:8" ht="15" x14ac:dyDescent="0.25">
      <c r="A191" s="120"/>
      <c r="B191" s="205"/>
      <c r="C191" s="205"/>
      <c r="D191" s="205"/>
      <c r="E191" s="205"/>
      <c r="F191" s="205"/>
      <c r="G191" s="130"/>
      <c r="H191" s="130"/>
    </row>
    <row r="192" spans="1:8" ht="15" x14ac:dyDescent="0.25">
      <c r="A192" s="120"/>
      <c r="B192" s="205"/>
      <c r="C192" s="205"/>
      <c r="D192" s="205"/>
      <c r="E192" s="205"/>
      <c r="F192" s="205"/>
      <c r="G192" s="130"/>
      <c r="H192" s="130"/>
    </row>
    <row r="193" spans="1:8" ht="15" x14ac:dyDescent="0.25">
      <c r="A193" s="120"/>
      <c r="B193" s="205"/>
      <c r="C193" s="205"/>
      <c r="D193" s="205"/>
      <c r="E193" s="205"/>
      <c r="F193" s="205"/>
      <c r="G193" s="130"/>
      <c r="H193" s="130"/>
    </row>
    <row r="194" spans="1:8" ht="15" x14ac:dyDescent="0.25">
      <c r="A194" s="120"/>
      <c r="B194" s="205"/>
      <c r="C194" s="205"/>
      <c r="D194" s="205"/>
      <c r="E194" s="205"/>
      <c r="F194" s="205"/>
      <c r="G194" s="130"/>
      <c r="H194" s="130"/>
    </row>
    <row r="195" spans="1:8" ht="15" x14ac:dyDescent="0.25">
      <c r="A195" s="120"/>
      <c r="B195" s="205"/>
      <c r="C195" s="205"/>
      <c r="D195" s="205"/>
      <c r="E195" s="205"/>
      <c r="F195" s="205"/>
      <c r="G195" s="130"/>
      <c r="H195" s="130"/>
    </row>
    <row r="196" spans="1:8" ht="15" x14ac:dyDescent="0.25">
      <c r="A196" s="120"/>
      <c r="B196" s="205"/>
      <c r="C196" s="205"/>
      <c r="D196" s="205"/>
      <c r="E196" s="205"/>
      <c r="F196" s="205"/>
      <c r="G196" s="130"/>
      <c r="H196" s="130"/>
    </row>
    <row r="197" spans="1:8" ht="15" x14ac:dyDescent="0.25">
      <c r="A197" s="120"/>
      <c r="B197" s="205"/>
      <c r="C197" s="205"/>
      <c r="D197" s="205"/>
      <c r="E197" s="205"/>
      <c r="F197" s="205"/>
      <c r="G197" s="130"/>
      <c r="H197" s="130"/>
    </row>
    <row r="198" spans="1:8" ht="15" x14ac:dyDescent="0.25">
      <c r="A198" s="120"/>
      <c r="B198" s="205"/>
      <c r="C198" s="205"/>
      <c r="D198" s="205"/>
      <c r="E198" s="205"/>
      <c r="F198" s="205"/>
      <c r="G198" s="130"/>
      <c r="H198" s="130"/>
    </row>
    <row r="199" spans="1:8" ht="15" x14ac:dyDescent="0.25">
      <c r="A199" s="120"/>
      <c r="B199" s="205"/>
      <c r="C199" s="205"/>
      <c r="D199" s="205"/>
      <c r="E199" s="205"/>
      <c r="F199" s="205"/>
      <c r="G199" s="130"/>
      <c r="H199" s="130"/>
    </row>
    <row r="200" spans="1:8" ht="15" x14ac:dyDescent="0.25">
      <c r="A200" s="120"/>
      <c r="B200" s="205"/>
      <c r="C200" s="205"/>
      <c r="D200" s="205"/>
      <c r="E200" s="205"/>
      <c r="F200" s="205"/>
      <c r="G200" s="130"/>
      <c r="H200" s="130"/>
    </row>
    <row r="201" spans="1:8" ht="15" x14ac:dyDescent="0.25">
      <c r="A201" s="120"/>
      <c r="B201" s="205"/>
      <c r="C201" s="205"/>
      <c r="D201" s="205"/>
      <c r="E201" s="205"/>
      <c r="F201" s="205"/>
      <c r="G201" s="130"/>
      <c r="H201" s="130"/>
    </row>
    <row r="202" spans="1:8" ht="15" x14ac:dyDescent="0.25">
      <c r="A202" s="120"/>
      <c r="B202" s="205"/>
      <c r="C202" s="205"/>
      <c r="D202" s="205"/>
      <c r="E202" s="205"/>
      <c r="F202" s="205"/>
      <c r="G202" s="130"/>
      <c r="H202" s="130"/>
    </row>
    <row r="203" spans="1:8" ht="15" x14ac:dyDescent="0.25">
      <c r="A203" s="120"/>
      <c r="B203" s="205"/>
      <c r="C203" s="205"/>
      <c r="D203" s="205"/>
      <c r="E203" s="205"/>
      <c r="F203" s="205"/>
      <c r="G203" s="130"/>
      <c r="H203" s="130"/>
    </row>
    <row r="204" spans="1:8" ht="15" x14ac:dyDescent="0.25">
      <c r="A204" s="120"/>
      <c r="B204" s="205"/>
      <c r="C204" s="205"/>
      <c r="D204" s="205"/>
      <c r="E204" s="205"/>
      <c r="F204" s="205"/>
      <c r="G204" s="130"/>
      <c r="H204" s="130"/>
    </row>
    <row r="205" spans="1:8" ht="15" x14ac:dyDescent="0.25">
      <c r="A205" s="120"/>
      <c r="B205" s="205"/>
      <c r="C205" s="205"/>
      <c r="D205" s="205"/>
      <c r="E205" s="205"/>
      <c r="F205" s="205"/>
      <c r="G205" s="130"/>
      <c r="H205" s="130"/>
    </row>
    <row r="206" spans="1:8" ht="15" x14ac:dyDescent="0.25">
      <c r="A206" s="120"/>
      <c r="B206" s="205"/>
      <c r="C206" s="205"/>
      <c r="D206" s="205"/>
      <c r="E206" s="205"/>
      <c r="F206" s="205"/>
      <c r="G206" s="130"/>
      <c r="H206" s="130"/>
    </row>
    <row r="207" spans="1:8" ht="15" x14ac:dyDescent="0.25">
      <c r="A207" s="120"/>
      <c r="B207" s="205"/>
      <c r="C207" s="205"/>
      <c r="D207" s="205"/>
      <c r="E207" s="205"/>
      <c r="F207" s="205"/>
      <c r="G207" s="130"/>
      <c r="H207" s="130"/>
    </row>
    <row r="208" spans="1:8" ht="15" x14ac:dyDescent="0.25">
      <c r="A208" s="120"/>
      <c r="B208" s="205"/>
      <c r="C208" s="205"/>
      <c r="D208" s="205"/>
      <c r="E208" s="205"/>
      <c r="F208" s="205"/>
      <c r="G208" s="130"/>
      <c r="H208" s="130"/>
    </row>
    <row r="209" spans="1:8" ht="15" x14ac:dyDescent="0.25">
      <c r="A209" s="120"/>
      <c r="B209" s="205"/>
      <c r="C209" s="205"/>
      <c r="D209" s="205"/>
      <c r="E209" s="205"/>
      <c r="F209" s="205"/>
      <c r="G209" s="130"/>
      <c r="H209" s="130"/>
    </row>
    <row r="210" spans="1:8" ht="15" x14ac:dyDescent="0.25">
      <c r="A210" s="120"/>
      <c r="B210" s="205"/>
      <c r="C210" s="205"/>
      <c r="D210" s="205"/>
      <c r="E210" s="205"/>
      <c r="F210" s="205"/>
      <c r="G210" s="130"/>
      <c r="H210" s="130"/>
    </row>
    <row r="211" spans="1:8" ht="15" x14ac:dyDescent="0.25">
      <c r="A211" s="120"/>
      <c r="B211" s="205"/>
      <c r="C211" s="205"/>
      <c r="D211" s="205"/>
      <c r="E211" s="205"/>
      <c r="F211" s="205"/>
      <c r="G211" s="130"/>
      <c r="H211" s="130"/>
    </row>
    <row r="212" spans="1:8" ht="15" x14ac:dyDescent="0.25">
      <c r="A212" s="120"/>
      <c r="B212" s="205"/>
      <c r="C212" s="205"/>
      <c r="D212" s="205"/>
      <c r="E212" s="205"/>
      <c r="F212" s="205"/>
      <c r="G212" s="130"/>
      <c r="H212" s="130"/>
    </row>
    <row r="213" spans="1:8" ht="15" x14ac:dyDescent="0.25">
      <c r="A213" s="120"/>
      <c r="B213" s="205"/>
      <c r="C213" s="205"/>
      <c r="D213" s="205"/>
      <c r="E213" s="205"/>
      <c r="F213" s="205"/>
      <c r="G213" s="130"/>
      <c r="H213" s="130"/>
    </row>
    <row r="214" spans="1:8" ht="15" x14ac:dyDescent="0.25">
      <c r="A214" s="120"/>
      <c r="B214" s="205"/>
      <c r="C214" s="205"/>
      <c r="D214" s="205"/>
      <c r="E214" s="205"/>
      <c r="F214" s="205"/>
      <c r="G214" s="130"/>
      <c r="H214" s="130"/>
    </row>
    <row r="215" spans="1:8" ht="15" x14ac:dyDescent="0.25">
      <c r="A215" s="120"/>
      <c r="B215" s="205"/>
      <c r="C215" s="205"/>
      <c r="D215" s="205"/>
      <c r="E215" s="205"/>
      <c r="F215" s="205"/>
      <c r="G215" s="130"/>
      <c r="H215" s="130"/>
    </row>
    <row r="216" spans="1:8" ht="15" x14ac:dyDescent="0.25">
      <c r="A216" s="120"/>
      <c r="B216" s="205"/>
      <c r="C216" s="205"/>
      <c r="D216" s="205"/>
      <c r="E216" s="205"/>
      <c r="F216" s="205"/>
      <c r="G216" s="130"/>
      <c r="H216" s="130"/>
    </row>
    <row r="217" spans="1:8" ht="15" x14ac:dyDescent="0.25">
      <c r="A217" s="120"/>
      <c r="B217" s="205"/>
      <c r="C217" s="205"/>
      <c r="D217" s="205"/>
      <c r="E217" s="205"/>
      <c r="F217" s="205"/>
      <c r="G217" s="130"/>
      <c r="H217" s="130"/>
    </row>
    <row r="218" spans="1:8" ht="15" x14ac:dyDescent="0.25">
      <c r="A218" s="120"/>
      <c r="B218" s="205"/>
      <c r="C218" s="205"/>
      <c r="D218" s="205"/>
      <c r="E218" s="205"/>
      <c r="F218" s="205"/>
      <c r="G218" s="130"/>
      <c r="H218" s="130"/>
    </row>
    <row r="219" spans="1:8" ht="15" x14ac:dyDescent="0.25">
      <c r="A219" s="120"/>
      <c r="B219" s="205"/>
      <c r="C219" s="205"/>
      <c r="D219" s="205"/>
      <c r="E219" s="205"/>
      <c r="F219" s="205"/>
      <c r="G219" s="130"/>
      <c r="H219" s="130"/>
    </row>
    <row r="220" spans="1:8" ht="15" x14ac:dyDescent="0.25">
      <c r="A220" s="120"/>
      <c r="B220" s="205"/>
      <c r="C220" s="205"/>
      <c r="D220" s="205"/>
      <c r="E220" s="205"/>
      <c r="F220" s="205"/>
      <c r="G220" s="130"/>
      <c r="H220" s="130"/>
    </row>
    <row r="221" spans="1:8" ht="15" x14ac:dyDescent="0.25">
      <c r="A221" s="120"/>
      <c r="B221" s="205"/>
      <c r="C221" s="205"/>
      <c r="D221" s="205"/>
      <c r="E221" s="205"/>
      <c r="F221" s="205"/>
      <c r="G221" s="130"/>
      <c r="H221" s="130"/>
    </row>
    <row r="222" spans="1:8" ht="15" x14ac:dyDescent="0.25">
      <c r="A222" s="120"/>
      <c r="B222" s="205"/>
      <c r="C222" s="205"/>
      <c r="D222" s="205"/>
      <c r="E222" s="205"/>
      <c r="F222" s="205"/>
      <c r="G222" s="130"/>
      <c r="H222" s="130"/>
    </row>
    <row r="223" spans="1:8" ht="15" x14ac:dyDescent="0.25">
      <c r="A223" s="120"/>
      <c r="B223" s="205"/>
      <c r="C223" s="205"/>
      <c r="D223" s="205"/>
      <c r="E223" s="205"/>
      <c r="F223" s="205"/>
      <c r="G223" s="130"/>
      <c r="H223" s="130"/>
    </row>
    <row r="224" spans="1:8" ht="15" x14ac:dyDescent="0.25">
      <c r="A224" s="120"/>
      <c r="B224" s="205"/>
      <c r="C224" s="205"/>
      <c r="D224" s="205"/>
      <c r="E224" s="205"/>
      <c r="F224" s="205"/>
      <c r="G224" s="130"/>
      <c r="H224" s="130"/>
    </row>
    <row r="225" spans="1:8" ht="15" x14ac:dyDescent="0.25">
      <c r="A225" s="120"/>
      <c r="B225" s="205"/>
      <c r="C225" s="205"/>
      <c r="D225" s="205"/>
      <c r="E225" s="205"/>
      <c r="F225" s="205"/>
      <c r="G225" s="130"/>
      <c r="H225" s="130"/>
    </row>
    <row r="226" spans="1:8" ht="15" x14ac:dyDescent="0.25">
      <c r="A226" s="120"/>
      <c r="B226" s="205"/>
      <c r="C226" s="205"/>
      <c r="D226" s="205"/>
      <c r="E226" s="205"/>
      <c r="F226" s="205"/>
      <c r="G226" s="130"/>
      <c r="H226" s="130"/>
    </row>
    <row r="227" spans="1:8" ht="15" x14ac:dyDescent="0.25">
      <c r="A227" s="120"/>
      <c r="B227" s="205"/>
      <c r="C227" s="205"/>
      <c r="D227" s="205"/>
      <c r="E227" s="205"/>
      <c r="F227" s="205"/>
      <c r="G227" s="130"/>
      <c r="H227" s="130"/>
    </row>
    <row r="228" spans="1:8" ht="15" x14ac:dyDescent="0.25">
      <c r="A228" s="120"/>
      <c r="B228" s="205"/>
      <c r="C228" s="205"/>
      <c r="D228" s="205"/>
      <c r="E228" s="205"/>
      <c r="F228" s="205"/>
      <c r="G228" s="130"/>
      <c r="H228" s="130"/>
    </row>
    <row r="229" spans="1:8" ht="15" x14ac:dyDescent="0.25">
      <c r="A229" s="120"/>
      <c r="B229" s="205"/>
      <c r="C229" s="205"/>
      <c r="D229" s="205"/>
      <c r="E229" s="205"/>
      <c r="F229" s="205"/>
      <c r="G229" s="130"/>
      <c r="H229" s="130"/>
    </row>
    <row r="230" spans="1:8" ht="15" x14ac:dyDescent="0.25">
      <c r="A230" s="120"/>
      <c r="B230" s="205"/>
      <c r="C230" s="205"/>
      <c r="D230" s="205"/>
      <c r="E230" s="205"/>
      <c r="F230" s="205"/>
      <c r="G230" s="130"/>
      <c r="H230" s="130"/>
    </row>
    <row r="231" spans="1:8" ht="15" x14ac:dyDescent="0.25">
      <c r="A231" s="120"/>
      <c r="B231" s="205"/>
      <c r="C231" s="205"/>
      <c r="D231" s="205"/>
      <c r="E231" s="205"/>
      <c r="F231" s="205"/>
      <c r="G231" s="130"/>
      <c r="H231" s="130"/>
    </row>
    <row r="232" spans="1:8" ht="15" x14ac:dyDescent="0.25">
      <c r="A232" s="120"/>
      <c r="B232" s="205"/>
      <c r="C232" s="205"/>
      <c r="D232" s="205"/>
      <c r="E232" s="205"/>
      <c r="F232" s="205"/>
      <c r="G232" s="130"/>
      <c r="H232" s="130"/>
    </row>
    <row r="233" spans="1:8" ht="15" x14ac:dyDescent="0.25">
      <c r="A233" s="120"/>
      <c r="B233" s="205"/>
      <c r="C233" s="205"/>
      <c r="D233" s="205"/>
      <c r="E233" s="205"/>
      <c r="F233" s="205"/>
      <c r="G233" s="130"/>
      <c r="H233" s="130"/>
    </row>
    <row r="234" spans="1:8" ht="15" x14ac:dyDescent="0.25">
      <c r="A234" s="120"/>
      <c r="B234" s="205"/>
      <c r="C234" s="205"/>
      <c r="D234" s="205"/>
      <c r="E234" s="205"/>
      <c r="F234" s="205"/>
      <c r="G234" s="130"/>
      <c r="H234" s="130"/>
    </row>
    <row r="235" spans="1:8" ht="15" x14ac:dyDescent="0.25">
      <c r="A235" s="120"/>
      <c r="B235" s="205"/>
      <c r="C235" s="205"/>
      <c r="D235" s="205"/>
      <c r="E235" s="205"/>
      <c r="F235" s="205"/>
      <c r="G235" s="130"/>
      <c r="H235" s="130"/>
    </row>
    <row r="236" spans="1:8" ht="15" x14ac:dyDescent="0.25">
      <c r="A236" s="120"/>
      <c r="B236" s="205"/>
      <c r="C236" s="205"/>
      <c r="D236" s="205"/>
      <c r="E236" s="205"/>
      <c r="F236" s="205"/>
      <c r="G236" s="130"/>
      <c r="H236" s="130"/>
    </row>
    <row r="237" spans="1:8" ht="15" x14ac:dyDescent="0.25">
      <c r="A237" s="120"/>
      <c r="B237" s="205"/>
      <c r="C237" s="205"/>
      <c r="D237" s="205"/>
      <c r="E237" s="205"/>
      <c r="F237" s="205"/>
      <c r="G237" s="130"/>
      <c r="H237" s="130"/>
    </row>
    <row r="238" spans="1:8" ht="15" x14ac:dyDescent="0.25">
      <c r="A238" s="120"/>
      <c r="B238" s="205"/>
      <c r="C238" s="205"/>
      <c r="D238" s="205"/>
      <c r="E238" s="205"/>
      <c r="F238" s="205"/>
      <c r="G238" s="130"/>
      <c r="H238" s="130"/>
    </row>
    <row r="239" spans="1:8" ht="15" x14ac:dyDescent="0.25">
      <c r="A239" s="120"/>
      <c r="B239" s="205"/>
      <c r="C239" s="205"/>
      <c r="D239" s="205"/>
      <c r="E239" s="205"/>
      <c r="F239" s="205"/>
      <c r="G239" s="130"/>
      <c r="H239" s="130"/>
    </row>
    <row r="240" spans="1:8" ht="15" x14ac:dyDescent="0.25">
      <c r="A240" s="120"/>
      <c r="B240" s="205"/>
      <c r="C240" s="205"/>
      <c r="D240" s="205"/>
      <c r="E240" s="205"/>
      <c r="F240" s="205"/>
      <c r="G240" s="130"/>
      <c r="H240" s="130"/>
    </row>
    <row r="241" spans="1:8" ht="15" x14ac:dyDescent="0.25">
      <c r="A241" s="120"/>
      <c r="B241" s="205"/>
      <c r="C241" s="205"/>
      <c r="D241" s="205"/>
      <c r="E241" s="205"/>
      <c r="F241" s="205"/>
      <c r="G241" s="130"/>
      <c r="H241" s="130"/>
    </row>
    <row r="242" spans="1:8" ht="15" x14ac:dyDescent="0.25">
      <c r="A242" s="120"/>
      <c r="B242" s="205"/>
      <c r="C242" s="205"/>
      <c r="D242" s="205"/>
      <c r="E242" s="205"/>
      <c r="F242" s="205"/>
      <c r="G242" s="130"/>
      <c r="H242" s="130"/>
    </row>
    <row r="243" spans="1:8" ht="15" x14ac:dyDescent="0.25">
      <c r="A243" s="120"/>
      <c r="B243" s="205"/>
      <c r="C243" s="205"/>
      <c r="D243" s="205"/>
      <c r="E243" s="205"/>
      <c r="F243" s="205"/>
      <c r="G243" s="130"/>
      <c r="H243" s="130"/>
    </row>
    <row r="244" spans="1:8" ht="15" x14ac:dyDescent="0.25">
      <c r="A244" s="120"/>
      <c r="B244" s="205"/>
      <c r="C244" s="205"/>
      <c r="D244" s="205"/>
      <c r="E244" s="205"/>
      <c r="F244" s="205"/>
      <c r="G244" s="130"/>
      <c r="H244" s="130"/>
    </row>
    <row r="245" spans="1:8" ht="15" x14ac:dyDescent="0.25">
      <c r="A245" s="120"/>
      <c r="B245" s="205"/>
      <c r="C245" s="205"/>
      <c r="D245" s="205"/>
      <c r="E245" s="205"/>
      <c r="F245" s="205"/>
      <c r="G245" s="130"/>
      <c r="H245" s="130"/>
    </row>
    <row r="246" spans="1:8" ht="15" x14ac:dyDescent="0.25">
      <c r="A246" s="120"/>
      <c r="B246" s="205"/>
      <c r="C246" s="205"/>
      <c r="D246" s="205"/>
      <c r="E246" s="205"/>
      <c r="F246" s="205"/>
      <c r="G246" s="130"/>
      <c r="H246" s="130"/>
    </row>
    <row r="247" spans="1:8" ht="15" x14ac:dyDescent="0.25">
      <c r="A247" s="120"/>
      <c r="B247" s="205"/>
      <c r="C247" s="205"/>
      <c r="D247" s="205"/>
      <c r="E247" s="205"/>
      <c r="F247" s="205"/>
      <c r="G247" s="130"/>
      <c r="H247" s="130"/>
    </row>
    <row r="248" spans="1:8" ht="15" x14ac:dyDescent="0.25">
      <c r="A248" s="120"/>
      <c r="B248" s="205"/>
      <c r="C248" s="205"/>
      <c r="D248" s="205"/>
      <c r="E248" s="205"/>
      <c r="F248" s="205"/>
      <c r="G248" s="130"/>
      <c r="H248" s="130"/>
    </row>
    <row r="249" spans="1:8" ht="15" x14ac:dyDescent="0.25">
      <c r="A249" s="120"/>
      <c r="B249" s="205"/>
      <c r="C249" s="205"/>
      <c r="D249" s="205"/>
      <c r="E249" s="205"/>
      <c r="F249" s="205"/>
      <c r="G249" s="130"/>
      <c r="H249" s="130"/>
    </row>
    <row r="250" spans="1:8" ht="15" x14ac:dyDescent="0.25">
      <c r="A250" s="120"/>
      <c r="B250" s="205"/>
      <c r="C250" s="205"/>
      <c r="D250" s="205"/>
      <c r="E250" s="205"/>
      <c r="F250" s="205"/>
      <c r="G250" s="130"/>
      <c r="H250" s="130"/>
    </row>
    <row r="251" spans="1:8" ht="15" x14ac:dyDescent="0.25">
      <c r="A251" s="120"/>
      <c r="B251" s="205"/>
      <c r="C251" s="205"/>
      <c r="D251" s="205"/>
      <c r="E251" s="205"/>
      <c r="F251" s="205"/>
      <c r="G251" s="130"/>
      <c r="H251" s="130"/>
    </row>
    <row r="252" spans="1:8" ht="15" x14ac:dyDescent="0.25">
      <c r="A252" s="120"/>
      <c r="B252" s="205"/>
      <c r="C252" s="205"/>
      <c r="D252" s="205"/>
      <c r="E252" s="205"/>
      <c r="F252" s="205"/>
      <c r="G252" s="130"/>
      <c r="H252" s="130"/>
    </row>
    <row r="253" spans="1:8" ht="15" x14ac:dyDescent="0.25">
      <c r="A253" s="120"/>
      <c r="B253" s="205"/>
      <c r="C253" s="205"/>
      <c r="D253" s="205"/>
      <c r="E253" s="205"/>
      <c r="F253" s="205"/>
      <c r="G253" s="130"/>
      <c r="H253" s="130"/>
    </row>
    <row r="254" spans="1:8" ht="15" x14ac:dyDescent="0.25">
      <c r="A254" s="120"/>
      <c r="B254" s="205"/>
      <c r="C254" s="205"/>
      <c r="D254" s="205"/>
      <c r="E254" s="205"/>
      <c r="F254" s="205"/>
      <c r="G254" s="130"/>
      <c r="H254" s="130"/>
    </row>
    <row r="255" spans="1:8" ht="15" x14ac:dyDescent="0.25">
      <c r="A255" s="120"/>
      <c r="B255" s="205"/>
      <c r="C255" s="205"/>
      <c r="D255" s="205"/>
      <c r="E255" s="205"/>
      <c r="F255" s="205"/>
      <c r="G255" s="130"/>
      <c r="H255" s="130"/>
    </row>
    <row r="256" spans="1:8" ht="15" x14ac:dyDescent="0.25">
      <c r="A256" s="120"/>
      <c r="B256" s="205"/>
      <c r="C256" s="205"/>
      <c r="D256" s="205"/>
      <c r="E256" s="205"/>
      <c r="F256" s="205"/>
      <c r="G256" s="130"/>
      <c r="H256" s="130"/>
    </row>
    <row r="257" spans="1:8" ht="15" x14ac:dyDescent="0.25">
      <c r="A257" s="120"/>
      <c r="B257" s="205"/>
      <c r="C257" s="205"/>
      <c r="D257" s="205"/>
      <c r="E257" s="205"/>
      <c r="F257" s="205"/>
      <c r="G257" s="130"/>
      <c r="H257" s="130"/>
    </row>
    <row r="258" spans="1:8" ht="15" x14ac:dyDescent="0.25">
      <c r="A258" s="120"/>
      <c r="B258" s="205"/>
      <c r="C258" s="205"/>
      <c r="D258" s="205"/>
      <c r="E258" s="205"/>
      <c r="F258" s="205"/>
      <c r="G258" s="130"/>
      <c r="H258" s="130"/>
    </row>
    <row r="259" spans="1:8" ht="15" x14ac:dyDescent="0.25">
      <c r="A259" s="120"/>
      <c r="B259" s="205"/>
      <c r="C259" s="205"/>
      <c r="D259" s="205"/>
      <c r="E259" s="205"/>
      <c r="F259" s="205"/>
      <c r="G259" s="130"/>
      <c r="H259" s="130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6"/>
  <sheetViews>
    <sheetView showGridLines="0" zoomScaleNormal="100" zoomScaleSheetLayoutView="70" workbookViewId="0">
      <pane xSplit="1" ySplit="13" topLeftCell="B86" activePane="bottomRight" state="frozen"/>
      <selection pane="topRight" activeCell="B1" sqref="B1"/>
      <selection pane="bottomLeft" activeCell="A14" sqref="A14"/>
      <selection pane="bottomRight" activeCell="D102" sqref="D102"/>
    </sheetView>
  </sheetViews>
  <sheetFormatPr defaultColWidth="8.85546875" defaultRowHeight="12" x14ac:dyDescent="0.2"/>
  <cols>
    <col min="1" max="1" width="60.7109375" style="61" customWidth="1"/>
    <col min="2" max="6" width="13.7109375" style="82" customWidth="1"/>
    <col min="7" max="8" width="13.7109375" style="61" customWidth="1"/>
    <col min="9" max="16" width="8.85546875" style="61" customWidth="1"/>
    <col min="17" max="17" width="0.5703125" style="61" customWidth="1"/>
    <col min="18" max="16384" width="8.85546875" style="61"/>
  </cols>
  <sheetData>
    <row r="1" spans="1:8" x14ac:dyDescent="0.2">
      <c r="A1" s="65" t="s">
        <v>318</v>
      </c>
      <c r="B1" s="134"/>
      <c r="C1" s="134"/>
      <c r="D1" s="134"/>
      <c r="E1" s="134"/>
      <c r="F1" s="138"/>
      <c r="G1" s="158"/>
      <c r="H1" s="158"/>
    </row>
    <row r="2" spans="1:8" x14ac:dyDescent="0.2">
      <c r="A2" s="64"/>
      <c r="B2" s="137"/>
      <c r="C2" s="137"/>
      <c r="D2" s="137"/>
      <c r="E2" s="137"/>
      <c r="G2" s="151"/>
      <c r="H2" s="151"/>
    </row>
    <row r="3" spans="1:8" x14ac:dyDescent="0.2">
      <c r="A3" s="65" t="s">
        <v>325</v>
      </c>
      <c r="B3" s="134"/>
      <c r="C3" s="134"/>
      <c r="D3" s="134"/>
      <c r="E3" s="134"/>
      <c r="F3" s="138"/>
      <c r="G3" s="158"/>
      <c r="H3" s="158"/>
    </row>
    <row r="4" spans="1:8" x14ac:dyDescent="0.2">
      <c r="A4" s="65"/>
      <c r="B4" s="134"/>
      <c r="C4" s="134"/>
      <c r="D4" s="134"/>
      <c r="E4" s="134"/>
      <c r="F4" s="138"/>
      <c r="G4" s="158"/>
      <c r="H4" s="158"/>
    </row>
    <row r="5" spans="1:8" x14ac:dyDescent="0.2">
      <c r="A5" s="65"/>
      <c r="B5" s="134"/>
      <c r="C5" s="134"/>
      <c r="D5" s="134"/>
      <c r="E5" s="134"/>
      <c r="F5" s="138"/>
      <c r="G5" s="158"/>
      <c r="H5" s="158"/>
    </row>
    <row r="6" spans="1:8" x14ac:dyDescent="0.2">
      <c r="A6" s="65"/>
      <c r="B6" s="134"/>
      <c r="C6" s="134"/>
      <c r="D6" s="134"/>
      <c r="E6" s="134"/>
      <c r="F6" s="138"/>
      <c r="G6" s="158"/>
      <c r="H6" s="158"/>
    </row>
    <row r="7" spans="1:8" x14ac:dyDescent="0.2">
      <c r="A7" s="65"/>
      <c r="B7" s="134"/>
      <c r="C7" s="134"/>
      <c r="D7" s="134"/>
      <c r="E7" s="134"/>
      <c r="F7" s="138"/>
      <c r="G7" s="158"/>
      <c r="H7" s="158"/>
    </row>
    <row r="8" spans="1:8" ht="36" x14ac:dyDescent="0.2">
      <c r="A8" s="229" t="s">
        <v>317</v>
      </c>
      <c r="B8" s="228" t="s">
        <v>331</v>
      </c>
      <c r="C8" s="228" t="s">
        <v>343</v>
      </c>
      <c r="D8" s="228" t="s">
        <v>332</v>
      </c>
      <c r="E8" s="228" t="s">
        <v>333</v>
      </c>
      <c r="F8" s="228" t="s">
        <v>340</v>
      </c>
      <c r="G8" s="228" t="s">
        <v>341</v>
      </c>
    </row>
    <row r="9" spans="1:8" x14ac:dyDescent="0.2">
      <c r="A9" s="230"/>
      <c r="B9" s="230" t="s">
        <v>334</v>
      </c>
      <c r="C9" s="230" t="s">
        <v>335</v>
      </c>
      <c r="D9" s="230" t="s">
        <v>336</v>
      </c>
      <c r="E9" s="230" t="s">
        <v>337</v>
      </c>
      <c r="F9" s="230" t="s">
        <v>342</v>
      </c>
      <c r="G9" s="230" t="s">
        <v>339</v>
      </c>
    </row>
    <row r="10" spans="1:8" ht="28.15" hidden="1" customHeight="1" x14ac:dyDescent="0.25">
      <c r="A10"/>
      <c r="B10" s="166"/>
      <c r="C10" s="166"/>
      <c r="D10" s="166"/>
      <c r="E10" s="166"/>
      <c r="F10" s="166"/>
      <c r="G10"/>
      <c r="H10"/>
    </row>
    <row r="11" spans="1:8" ht="36" hidden="1" customHeight="1" x14ac:dyDescent="0.25">
      <c r="A11" s="84" t="s">
        <v>291</v>
      </c>
      <c r="B11" s="83" t="s" vm="1">
        <v>292</v>
      </c>
      <c r="C11" s="166"/>
      <c r="D11" s="166"/>
      <c r="E11" s="166"/>
      <c r="F11" s="166"/>
      <c r="G11"/>
      <c r="H11"/>
    </row>
    <row r="12" spans="1:8" ht="13.9" hidden="1" customHeight="1" x14ac:dyDescent="0.25">
      <c r="A12"/>
      <c r="B12" s="166"/>
      <c r="C12" s="166"/>
      <c r="D12" s="166"/>
      <c r="E12" s="166"/>
      <c r="F12" s="166"/>
      <c r="G12"/>
      <c r="H12"/>
    </row>
    <row r="13" spans="1:8" ht="22.9" hidden="1" customHeight="1" x14ac:dyDescent="0.25">
      <c r="A13" s="119" t="s">
        <v>317</v>
      </c>
      <c r="B13" s="87" t="s">
        <v>283</v>
      </c>
      <c r="C13" s="87" t="s">
        <v>288</v>
      </c>
      <c r="D13" s="87" t="s">
        <v>284</v>
      </c>
      <c r="E13" s="87" t="s">
        <v>285</v>
      </c>
      <c r="F13" s="87" t="s">
        <v>286</v>
      </c>
      <c r="G13" s="87" t="s">
        <v>287</v>
      </c>
      <c r="H13"/>
    </row>
    <row r="14" spans="1:8" ht="15" x14ac:dyDescent="0.25">
      <c r="A14" s="175" t="s">
        <v>2</v>
      </c>
      <c r="B14" s="176">
        <v>5285322.0899999971</v>
      </c>
      <c r="C14" s="176">
        <v>14415988</v>
      </c>
      <c r="D14" s="176">
        <v>14415988</v>
      </c>
      <c r="E14" s="176">
        <v>5432570.9100000001</v>
      </c>
      <c r="F14" s="177">
        <v>102.8</v>
      </c>
      <c r="G14" s="177">
        <v>37.68434678219765</v>
      </c>
      <c r="H14"/>
    </row>
    <row r="15" spans="1:8" ht="15" x14ac:dyDescent="0.25">
      <c r="A15" s="178" t="s">
        <v>3</v>
      </c>
      <c r="B15" s="176">
        <v>5285322.0899999971</v>
      </c>
      <c r="C15" s="176">
        <v>14415988</v>
      </c>
      <c r="D15" s="176">
        <v>14415988</v>
      </c>
      <c r="E15" s="176">
        <v>5432570.9100000001</v>
      </c>
      <c r="F15" s="177">
        <v>102.8</v>
      </c>
      <c r="G15" s="177">
        <v>37.68434678219765</v>
      </c>
      <c r="H15"/>
    </row>
    <row r="16" spans="1:8" ht="15" x14ac:dyDescent="0.25">
      <c r="A16" s="179" t="s">
        <v>4</v>
      </c>
      <c r="B16" s="176">
        <v>5285322.0899999971</v>
      </c>
      <c r="C16" s="176">
        <v>14415988</v>
      </c>
      <c r="D16" s="176">
        <v>14415988</v>
      </c>
      <c r="E16" s="176">
        <v>5432570.9100000001</v>
      </c>
      <c r="F16" s="177">
        <v>102.8</v>
      </c>
      <c r="G16" s="177">
        <v>37.68434678219765</v>
      </c>
      <c r="H16"/>
    </row>
    <row r="17" spans="1:8" ht="15" x14ac:dyDescent="0.25">
      <c r="A17" s="180" t="s">
        <v>28</v>
      </c>
      <c r="B17" s="176">
        <v>5285322.0899999971</v>
      </c>
      <c r="C17" s="176">
        <v>14415988</v>
      </c>
      <c r="D17" s="176">
        <v>14415988</v>
      </c>
      <c r="E17" s="176">
        <v>5432570.9100000001</v>
      </c>
      <c r="F17" s="177">
        <v>102.8</v>
      </c>
      <c r="G17" s="177">
        <v>37.68434678219765</v>
      </c>
      <c r="H17"/>
    </row>
    <row r="18" spans="1:8" ht="15" x14ac:dyDescent="0.25">
      <c r="A18" s="227" t="s">
        <v>150</v>
      </c>
      <c r="B18" s="198">
        <v>4424654.1399999978</v>
      </c>
      <c r="C18" s="198">
        <v>13288679</v>
      </c>
      <c r="D18" s="198">
        <v>13288679</v>
      </c>
      <c r="E18" s="198">
        <v>5070128.43</v>
      </c>
      <c r="F18" s="199">
        <v>114.6</v>
      </c>
      <c r="G18" s="199">
        <v>38.153742971743085</v>
      </c>
      <c r="H18"/>
    </row>
    <row r="19" spans="1:8" ht="15" x14ac:dyDescent="0.25">
      <c r="A19" s="220" t="s">
        <v>321</v>
      </c>
      <c r="B19" s="196">
        <v>4347298.5399999982</v>
      </c>
      <c r="C19" s="196">
        <v>12767321</v>
      </c>
      <c r="D19" s="196">
        <v>12767321</v>
      </c>
      <c r="E19" s="196">
        <v>4859667.9099999992</v>
      </c>
      <c r="F19" s="197">
        <v>111.8</v>
      </c>
      <c r="G19" s="197">
        <v>38.063333020294543</v>
      </c>
      <c r="H19"/>
    </row>
    <row r="20" spans="1:8" ht="15" x14ac:dyDescent="0.25">
      <c r="A20" s="222" t="s">
        <v>172</v>
      </c>
      <c r="B20" s="173">
        <v>3885260.5599999996</v>
      </c>
      <c r="C20" s="173">
        <v>8519079</v>
      </c>
      <c r="D20" s="173">
        <v>8519079</v>
      </c>
      <c r="E20" s="173">
        <v>4143432.3</v>
      </c>
      <c r="F20" s="174">
        <v>106.6</v>
      </c>
      <c r="G20" s="174">
        <v>48.6370921081962</v>
      </c>
      <c r="H20"/>
    </row>
    <row r="21" spans="1:8" ht="15" x14ac:dyDescent="0.25">
      <c r="A21" s="223" t="s">
        <v>180</v>
      </c>
      <c r="B21" s="83">
        <v>3250171.28</v>
      </c>
      <c r="C21" s="83">
        <v>7140488</v>
      </c>
      <c r="D21" s="83">
        <v>7140488</v>
      </c>
      <c r="E21" s="83">
        <v>3445335.25</v>
      </c>
      <c r="F21" s="118">
        <v>106</v>
      </c>
      <c r="G21" s="118">
        <v>48.250697291277575</v>
      </c>
      <c r="H21"/>
    </row>
    <row r="22" spans="1:8" ht="15" x14ac:dyDescent="0.25">
      <c r="A22" s="224" t="s">
        <v>197</v>
      </c>
      <c r="B22" s="83">
        <v>3240322.84</v>
      </c>
      <c r="C22" s="83">
        <v>7113943</v>
      </c>
      <c r="D22" s="83">
        <v>7113943</v>
      </c>
      <c r="E22" s="83">
        <v>3432433.36</v>
      </c>
      <c r="F22" s="118">
        <v>105.9</v>
      </c>
      <c r="G22" s="118">
        <v>48.249379563485398</v>
      </c>
      <c r="H22"/>
    </row>
    <row r="23" spans="1:8" ht="15" x14ac:dyDescent="0.25">
      <c r="A23" s="224" t="s">
        <v>198</v>
      </c>
      <c r="B23" s="83">
        <v>9848.44</v>
      </c>
      <c r="C23" s="83">
        <v>26545</v>
      </c>
      <c r="D23" s="83">
        <v>26545</v>
      </c>
      <c r="E23" s="83">
        <v>12901.89</v>
      </c>
      <c r="F23" s="118">
        <v>131</v>
      </c>
      <c r="G23" s="118">
        <v>48.603842531550193</v>
      </c>
      <c r="H23"/>
    </row>
    <row r="24" spans="1:8" ht="15" x14ac:dyDescent="0.25">
      <c r="A24" s="223" t="s">
        <v>181</v>
      </c>
      <c r="B24" s="83">
        <v>110345.5</v>
      </c>
      <c r="C24" s="83">
        <v>200411</v>
      </c>
      <c r="D24" s="83">
        <v>200411</v>
      </c>
      <c r="E24" s="83">
        <v>137411.94</v>
      </c>
      <c r="F24" s="118">
        <v>124.5</v>
      </c>
      <c r="G24" s="118">
        <v>68.565068783649593</v>
      </c>
      <c r="H24"/>
    </row>
    <row r="25" spans="1:8" ht="15" x14ac:dyDescent="0.25">
      <c r="A25" s="224" t="s">
        <v>199</v>
      </c>
      <c r="B25" s="83">
        <v>110345.5</v>
      </c>
      <c r="C25" s="83">
        <v>200411</v>
      </c>
      <c r="D25" s="83">
        <v>200411</v>
      </c>
      <c r="E25" s="83">
        <v>137411.94</v>
      </c>
      <c r="F25" s="118">
        <v>124.5</v>
      </c>
      <c r="G25" s="118">
        <v>68.565068783649593</v>
      </c>
      <c r="H25"/>
    </row>
    <row r="26" spans="1:8" ht="15" x14ac:dyDescent="0.25">
      <c r="A26" s="223" t="s">
        <v>182</v>
      </c>
      <c r="B26" s="83">
        <v>524743.78</v>
      </c>
      <c r="C26" s="83">
        <v>1178180</v>
      </c>
      <c r="D26" s="83">
        <v>1178180</v>
      </c>
      <c r="E26" s="83">
        <v>560685.11</v>
      </c>
      <c r="F26" s="118">
        <v>106.8</v>
      </c>
      <c r="G26" s="118">
        <v>47.589087405999081</v>
      </c>
      <c r="H26"/>
    </row>
    <row r="27" spans="1:8" ht="15" x14ac:dyDescent="0.25">
      <c r="A27" s="224" t="s">
        <v>200</v>
      </c>
      <c r="B27" s="83">
        <v>524743.78</v>
      </c>
      <c r="C27" s="83">
        <v>1178180</v>
      </c>
      <c r="D27" s="83">
        <v>1178180</v>
      </c>
      <c r="E27" s="83">
        <v>560685.11</v>
      </c>
      <c r="F27" s="118">
        <v>106.8</v>
      </c>
      <c r="G27" s="118">
        <v>47.589087405999081</v>
      </c>
      <c r="H27"/>
    </row>
    <row r="28" spans="1:8" ht="15" x14ac:dyDescent="0.25">
      <c r="A28" s="222" t="s">
        <v>136</v>
      </c>
      <c r="B28" s="173">
        <v>414646.98</v>
      </c>
      <c r="C28" s="173">
        <v>1478883</v>
      </c>
      <c r="D28" s="173">
        <v>1478883</v>
      </c>
      <c r="E28" s="173">
        <v>644379.4099999998</v>
      </c>
      <c r="F28" s="174">
        <v>155.4</v>
      </c>
      <c r="G28" s="174">
        <v>43.57203443409653</v>
      </c>
      <c r="H28"/>
    </row>
    <row r="29" spans="1:8" ht="15" x14ac:dyDescent="0.25">
      <c r="A29" s="223" t="s">
        <v>183</v>
      </c>
      <c r="B29" s="83">
        <v>105424.15999999999</v>
      </c>
      <c r="C29" s="83">
        <v>390205</v>
      </c>
      <c r="D29" s="83">
        <v>390205</v>
      </c>
      <c r="E29" s="83">
        <v>148467.44999999998</v>
      </c>
      <c r="F29" s="118">
        <v>140.80000000000001</v>
      </c>
      <c r="G29" s="118">
        <v>38.04857703002267</v>
      </c>
      <c r="H29"/>
    </row>
    <row r="30" spans="1:8" ht="15" x14ac:dyDescent="0.25">
      <c r="A30" s="224" t="s">
        <v>243</v>
      </c>
      <c r="B30" s="83">
        <v>15181.42</v>
      </c>
      <c r="C30" s="83">
        <v>119451</v>
      </c>
      <c r="D30" s="83">
        <v>119451</v>
      </c>
      <c r="E30" s="83">
        <v>44529.65</v>
      </c>
      <c r="F30" s="118">
        <v>293.3</v>
      </c>
      <c r="G30" s="118">
        <v>37.278591221505053</v>
      </c>
      <c r="H30"/>
    </row>
    <row r="31" spans="1:8" ht="15" x14ac:dyDescent="0.25">
      <c r="A31" s="224" t="s">
        <v>202</v>
      </c>
      <c r="B31" s="83">
        <v>86461.48</v>
      </c>
      <c r="C31" s="83">
        <v>217665</v>
      </c>
      <c r="D31" s="83">
        <v>217665</v>
      </c>
      <c r="E31" s="83">
        <v>92943.75</v>
      </c>
      <c r="F31" s="118">
        <v>107.5</v>
      </c>
      <c r="G31" s="118">
        <v>42.700365240162633</v>
      </c>
      <c r="H31"/>
    </row>
    <row r="32" spans="1:8" ht="15" x14ac:dyDescent="0.25">
      <c r="A32" s="224" t="s">
        <v>244</v>
      </c>
      <c r="B32" s="83">
        <v>3781.26</v>
      </c>
      <c r="C32" s="83">
        <v>53089</v>
      </c>
      <c r="D32" s="83">
        <v>53089</v>
      </c>
      <c r="E32" s="83">
        <v>10994.05</v>
      </c>
      <c r="F32" s="118">
        <v>290.8</v>
      </c>
      <c r="G32" s="118">
        <v>20.708715553127767</v>
      </c>
      <c r="H32"/>
    </row>
    <row r="33" spans="1:8" ht="15" x14ac:dyDescent="0.25">
      <c r="A33" s="223" t="s">
        <v>184</v>
      </c>
      <c r="B33" s="83">
        <v>109041.53</v>
      </c>
      <c r="C33" s="83">
        <v>267570</v>
      </c>
      <c r="D33" s="83">
        <v>267570</v>
      </c>
      <c r="E33" s="83">
        <v>121376.65999999999</v>
      </c>
      <c r="F33" s="118">
        <v>111.3</v>
      </c>
      <c r="G33" s="118">
        <v>45.362581754307278</v>
      </c>
      <c r="H33"/>
    </row>
    <row r="34" spans="1:8" ht="15" x14ac:dyDescent="0.25">
      <c r="A34" s="224" t="s">
        <v>245</v>
      </c>
      <c r="B34" s="83">
        <v>16034.34</v>
      </c>
      <c r="C34" s="83">
        <v>63707</v>
      </c>
      <c r="D34" s="83">
        <v>63707</v>
      </c>
      <c r="E34" s="83">
        <v>41335.9</v>
      </c>
      <c r="F34" s="118">
        <v>257.8</v>
      </c>
      <c r="G34" s="118">
        <v>64.884392609917285</v>
      </c>
      <c r="H34"/>
    </row>
    <row r="35" spans="1:8" ht="15" x14ac:dyDescent="0.25">
      <c r="A35" s="224" t="s">
        <v>246</v>
      </c>
      <c r="B35" s="83">
        <v>87897.07</v>
      </c>
      <c r="C35" s="83">
        <v>189794</v>
      </c>
      <c r="D35" s="83">
        <v>189794</v>
      </c>
      <c r="E35" s="83">
        <v>76281.179999999993</v>
      </c>
      <c r="F35" s="118">
        <v>86.8</v>
      </c>
      <c r="G35" s="118">
        <v>40.191565592168352</v>
      </c>
      <c r="H35"/>
    </row>
    <row r="36" spans="1:8" ht="15" x14ac:dyDescent="0.25">
      <c r="A36" s="224" t="s">
        <v>208</v>
      </c>
      <c r="B36" s="83">
        <v>426.68</v>
      </c>
      <c r="C36" s="83">
        <v>2455</v>
      </c>
      <c r="D36" s="83">
        <v>2455</v>
      </c>
      <c r="E36" s="83">
        <v>121.35</v>
      </c>
      <c r="F36" s="118">
        <v>28.4</v>
      </c>
      <c r="G36" s="118">
        <v>4.9429735234215881</v>
      </c>
      <c r="H36"/>
    </row>
    <row r="37" spans="1:8" ht="15" x14ac:dyDescent="0.25">
      <c r="A37" s="224" t="s">
        <v>247</v>
      </c>
      <c r="B37" s="83">
        <v>3621.66</v>
      </c>
      <c r="C37" s="83">
        <v>7963</v>
      </c>
      <c r="D37" s="83">
        <v>7963</v>
      </c>
      <c r="E37" s="83">
        <v>2638.23</v>
      </c>
      <c r="F37" s="118">
        <v>72.8</v>
      </c>
      <c r="G37" s="118">
        <v>33.13110636694713</v>
      </c>
      <c r="H37"/>
    </row>
    <row r="38" spans="1:8" ht="15" x14ac:dyDescent="0.25">
      <c r="A38" s="224" t="s">
        <v>210</v>
      </c>
      <c r="B38" s="83">
        <v>1061.78</v>
      </c>
      <c r="C38" s="83">
        <v>3651</v>
      </c>
      <c r="D38" s="83">
        <v>3651</v>
      </c>
      <c r="E38" s="83">
        <v>1000</v>
      </c>
      <c r="F38" s="118">
        <v>94.2</v>
      </c>
      <c r="G38" s="118">
        <v>27.389756231169542</v>
      </c>
      <c r="H38"/>
    </row>
    <row r="39" spans="1:8" ht="15" x14ac:dyDescent="0.25">
      <c r="A39" s="223" t="s">
        <v>137</v>
      </c>
      <c r="B39" s="83">
        <v>177820.24</v>
      </c>
      <c r="C39" s="83">
        <v>760951</v>
      </c>
      <c r="D39" s="83">
        <v>760951</v>
      </c>
      <c r="E39" s="83">
        <v>337261.77</v>
      </c>
      <c r="F39" s="118">
        <v>189.7</v>
      </c>
      <c r="G39" s="118">
        <v>44.32108900573099</v>
      </c>
      <c r="H39"/>
    </row>
    <row r="40" spans="1:8" ht="15" x14ac:dyDescent="0.25">
      <c r="A40" s="224" t="s">
        <v>248</v>
      </c>
      <c r="B40" s="83">
        <v>32955.1</v>
      </c>
      <c r="C40" s="83">
        <v>92906</v>
      </c>
      <c r="D40" s="83">
        <v>92906</v>
      </c>
      <c r="E40" s="83">
        <v>36028.300000000003</v>
      </c>
      <c r="F40" s="118">
        <v>109.3</v>
      </c>
      <c r="G40" s="118">
        <v>38.779303812455602</v>
      </c>
      <c r="H40"/>
    </row>
    <row r="41" spans="1:8" ht="15" x14ac:dyDescent="0.25">
      <c r="A41" s="224" t="s">
        <v>165</v>
      </c>
      <c r="B41" s="83">
        <v>15410.63</v>
      </c>
      <c r="C41" s="83">
        <v>172924</v>
      </c>
      <c r="D41" s="83">
        <v>172924</v>
      </c>
      <c r="E41" s="83">
        <v>55475.65</v>
      </c>
      <c r="F41" s="118">
        <v>360</v>
      </c>
      <c r="G41" s="118">
        <v>32.080943073257615</v>
      </c>
      <c r="H41"/>
    </row>
    <row r="42" spans="1:8" ht="15" x14ac:dyDescent="0.25">
      <c r="A42" s="224" t="s">
        <v>213</v>
      </c>
      <c r="B42" s="83">
        <v>5011.8</v>
      </c>
      <c r="C42" s="83">
        <v>7964</v>
      </c>
      <c r="D42" s="83">
        <v>7964</v>
      </c>
      <c r="E42" s="83">
        <v>4190.82</v>
      </c>
      <c r="F42" s="118">
        <v>83.6</v>
      </c>
      <c r="G42" s="118">
        <v>52.622049221496738</v>
      </c>
      <c r="H42"/>
    </row>
    <row r="43" spans="1:8" ht="15" x14ac:dyDescent="0.25">
      <c r="A43" s="224" t="s">
        <v>214</v>
      </c>
      <c r="B43" s="83">
        <v>20938.439999999999</v>
      </c>
      <c r="C43" s="83">
        <v>53089</v>
      </c>
      <c r="D43" s="83">
        <v>53089</v>
      </c>
      <c r="E43" s="83">
        <v>24598.53</v>
      </c>
      <c r="F43" s="118">
        <v>117.5</v>
      </c>
      <c r="G43" s="118">
        <v>46.334513741076307</v>
      </c>
      <c r="H43"/>
    </row>
    <row r="44" spans="1:8" ht="15" x14ac:dyDescent="0.25">
      <c r="A44" s="224" t="s">
        <v>151</v>
      </c>
      <c r="B44" s="83">
        <v>4092.79</v>
      </c>
      <c r="C44" s="83">
        <v>211605</v>
      </c>
      <c r="D44" s="83">
        <v>211605</v>
      </c>
      <c r="E44" s="83">
        <v>102578.35</v>
      </c>
      <c r="F44" s="118">
        <v>2506.3000000000002</v>
      </c>
      <c r="G44" s="118">
        <v>48.476335625339665</v>
      </c>
      <c r="H44"/>
    </row>
    <row r="45" spans="1:8" ht="15" x14ac:dyDescent="0.25">
      <c r="A45" s="224" t="s">
        <v>216</v>
      </c>
      <c r="B45" s="83">
        <v>3095.1</v>
      </c>
      <c r="C45" s="83">
        <v>26651</v>
      </c>
      <c r="D45" s="83">
        <v>26651</v>
      </c>
      <c r="E45" s="83"/>
      <c r="F45" s="118"/>
      <c r="G45" s="118"/>
      <c r="H45"/>
    </row>
    <row r="46" spans="1:8" ht="15" x14ac:dyDescent="0.25">
      <c r="A46" s="224" t="s">
        <v>249</v>
      </c>
      <c r="B46" s="83">
        <v>20538.419999999998</v>
      </c>
      <c r="C46" s="83">
        <v>39817</v>
      </c>
      <c r="D46" s="83">
        <v>39817</v>
      </c>
      <c r="E46" s="83">
        <v>19445.48</v>
      </c>
      <c r="F46" s="118">
        <v>94.7</v>
      </c>
      <c r="G46" s="118">
        <v>48.837129869151369</v>
      </c>
      <c r="H46"/>
    </row>
    <row r="47" spans="1:8" ht="15" x14ac:dyDescent="0.25">
      <c r="A47" s="224" t="s">
        <v>250</v>
      </c>
      <c r="B47" s="83">
        <v>75777.960000000006</v>
      </c>
      <c r="C47" s="83">
        <v>155995</v>
      </c>
      <c r="D47" s="83">
        <v>155995</v>
      </c>
      <c r="E47" s="83">
        <v>94944.639999999999</v>
      </c>
      <c r="F47" s="118">
        <v>125.3</v>
      </c>
      <c r="G47" s="118">
        <v>60.863899483957816</v>
      </c>
      <c r="H47"/>
    </row>
    <row r="48" spans="1:8" ht="15" x14ac:dyDescent="0.25">
      <c r="A48" s="223" t="s">
        <v>186</v>
      </c>
      <c r="B48" s="83">
        <v>22361.050000000003</v>
      </c>
      <c r="C48" s="83">
        <v>60157</v>
      </c>
      <c r="D48" s="83">
        <v>60157</v>
      </c>
      <c r="E48" s="83">
        <v>37273.53</v>
      </c>
      <c r="F48" s="118">
        <v>166.7</v>
      </c>
      <c r="G48" s="118">
        <v>61.960420233721756</v>
      </c>
      <c r="H48"/>
    </row>
    <row r="49" spans="1:8" ht="24.75" x14ac:dyDescent="0.25">
      <c r="A49" s="224" t="s">
        <v>221</v>
      </c>
      <c r="B49" s="83">
        <v>6054.77</v>
      </c>
      <c r="C49" s="83">
        <v>19908</v>
      </c>
      <c r="D49" s="83">
        <v>19908</v>
      </c>
      <c r="E49" s="83">
        <v>8696.44</v>
      </c>
      <c r="F49" s="118">
        <v>143.6</v>
      </c>
      <c r="G49" s="118">
        <v>43.683142455294352</v>
      </c>
      <c r="H49"/>
    </row>
    <row r="50" spans="1:8" ht="15" x14ac:dyDescent="0.25">
      <c r="A50" s="224" t="s">
        <v>222</v>
      </c>
      <c r="B50" s="83"/>
      <c r="C50" s="83">
        <v>2655</v>
      </c>
      <c r="D50" s="83">
        <v>2655</v>
      </c>
      <c r="E50" s="83">
        <v>24.55</v>
      </c>
      <c r="F50" s="118"/>
      <c r="G50" s="118">
        <v>0.92467043314500941</v>
      </c>
      <c r="H50"/>
    </row>
    <row r="51" spans="1:8" ht="15" x14ac:dyDescent="0.25">
      <c r="A51" s="224" t="s">
        <v>223</v>
      </c>
      <c r="B51" s="83">
        <v>7039.51</v>
      </c>
      <c r="C51" s="83">
        <v>14600</v>
      </c>
      <c r="D51" s="83">
        <v>14600</v>
      </c>
      <c r="E51" s="83">
        <v>13431.73</v>
      </c>
      <c r="F51" s="118">
        <v>190.8</v>
      </c>
      <c r="G51" s="118">
        <v>91.998150684931502</v>
      </c>
      <c r="H51"/>
    </row>
    <row r="52" spans="1:8" ht="15" x14ac:dyDescent="0.25">
      <c r="A52" s="224" t="s">
        <v>224</v>
      </c>
      <c r="B52" s="83">
        <v>2338.88</v>
      </c>
      <c r="C52" s="83">
        <v>2655</v>
      </c>
      <c r="D52" s="83">
        <v>2655</v>
      </c>
      <c r="E52" s="83">
        <v>2515.96</v>
      </c>
      <c r="F52" s="118">
        <v>107.6</v>
      </c>
      <c r="G52" s="118">
        <v>94.763088512241055</v>
      </c>
      <c r="H52"/>
    </row>
    <row r="53" spans="1:8" ht="15" x14ac:dyDescent="0.25">
      <c r="A53" s="224" t="s">
        <v>251</v>
      </c>
      <c r="B53" s="83">
        <v>3469.38</v>
      </c>
      <c r="C53" s="83">
        <v>12376</v>
      </c>
      <c r="D53" s="83">
        <v>12376</v>
      </c>
      <c r="E53" s="83">
        <v>5405.6</v>
      </c>
      <c r="F53" s="118">
        <v>155.80000000000001</v>
      </c>
      <c r="G53" s="118">
        <v>43.678086619263091</v>
      </c>
      <c r="H53"/>
    </row>
    <row r="54" spans="1:8" ht="15" x14ac:dyDescent="0.25">
      <c r="A54" s="224" t="s">
        <v>252</v>
      </c>
      <c r="B54" s="83">
        <v>3458.51</v>
      </c>
      <c r="C54" s="83">
        <v>7963</v>
      </c>
      <c r="D54" s="83">
        <v>7963</v>
      </c>
      <c r="E54" s="83">
        <v>7199.25</v>
      </c>
      <c r="F54" s="118">
        <v>208.2</v>
      </c>
      <c r="G54" s="118">
        <v>90.408765540625396</v>
      </c>
      <c r="H54"/>
    </row>
    <row r="55" spans="1:8" ht="24.75" x14ac:dyDescent="0.25">
      <c r="A55" s="222" t="s">
        <v>174</v>
      </c>
      <c r="B55" s="173">
        <v>398.17</v>
      </c>
      <c r="C55" s="173">
        <v>10618</v>
      </c>
      <c r="D55" s="173">
        <v>10618</v>
      </c>
      <c r="E55" s="173"/>
      <c r="F55" s="174"/>
      <c r="G55" s="174"/>
      <c r="H55"/>
    </row>
    <row r="56" spans="1:8" ht="15" x14ac:dyDescent="0.25">
      <c r="A56" s="223" t="s">
        <v>189</v>
      </c>
      <c r="B56" s="83">
        <v>398.17</v>
      </c>
      <c r="C56" s="83">
        <v>10618</v>
      </c>
      <c r="D56" s="83">
        <v>10618</v>
      </c>
      <c r="E56" s="83"/>
      <c r="F56" s="118"/>
      <c r="G56" s="118"/>
      <c r="H56"/>
    </row>
    <row r="57" spans="1:8" ht="15" x14ac:dyDescent="0.25">
      <c r="A57" s="224" t="s">
        <v>230</v>
      </c>
      <c r="B57" s="83">
        <v>398.17</v>
      </c>
      <c r="C57" s="83">
        <v>10618</v>
      </c>
      <c r="D57" s="83">
        <v>10618</v>
      </c>
      <c r="E57" s="83"/>
      <c r="F57" s="118"/>
      <c r="G57" s="118"/>
      <c r="H57"/>
    </row>
    <row r="58" spans="1:8" ht="15" x14ac:dyDescent="0.25">
      <c r="A58" s="222" t="s">
        <v>176</v>
      </c>
      <c r="B58" s="173">
        <v>11724.88</v>
      </c>
      <c r="C58" s="173">
        <v>37923</v>
      </c>
      <c r="D58" s="173">
        <v>37923</v>
      </c>
      <c r="E58" s="173">
        <v>9726.18</v>
      </c>
      <c r="F58" s="174">
        <v>83</v>
      </c>
      <c r="G58" s="174">
        <v>25.64717981172376</v>
      </c>
      <c r="H58"/>
    </row>
    <row r="59" spans="1:8" ht="15" x14ac:dyDescent="0.25">
      <c r="A59" s="223" t="s">
        <v>191</v>
      </c>
      <c r="B59" s="83">
        <v>11724.88</v>
      </c>
      <c r="C59" s="83">
        <v>37923</v>
      </c>
      <c r="D59" s="83">
        <v>37923</v>
      </c>
      <c r="E59" s="83">
        <v>9726.18</v>
      </c>
      <c r="F59" s="118">
        <v>83</v>
      </c>
      <c r="G59" s="118">
        <v>25.64717981172376</v>
      </c>
      <c r="H59"/>
    </row>
    <row r="60" spans="1:8" ht="15" x14ac:dyDescent="0.25">
      <c r="A60" s="224" t="s">
        <v>253</v>
      </c>
      <c r="B60" s="83">
        <v>3311.25</v>
      </c>
      <c r="C60" s="83">
        <v>9542</v>
      </c>
      <c r="D60" s="83">
        <v>9542</v>
      </c>
      <c r="E60" s="83">
        <v>9527.1</v>
      </c>
      <c r="F60" s="118">
        <v>287.7</v>
      </c>
      <c r="G60" s="118">
        <v>99.843848249842807</v>
      </c>
      <c r="H60"/>
    </row>
    <row r="61" spans="1:8" ht="15" x14ac:dyDescent="0.25">
      <c r="A61" s="224" t="s">
        <v>258</v>
      </c>
      <c r="B61" s="83"/>
      <c r="C61" s="83">
        <v>6636</v>
      </c>
      <c r="D61" s="83">
        <v>6636</v>
      </c>
      <c r="E61" s="83"/>
      <c r="F61" s="118"/>
      <c r="G61" s="118"/>
      <c r="H61"/>
    </row>
    <row r="62" spans="1:8" ht="15" x14ac:dyDescent="0.25">
      <c r="A62" s="224" t="s">
        <v>234</v>
      </c>
      <c r="B62" s="83">
        <v>8413.6299999999992</v>
      </c>
      <c r="C62" s="83">
        <v>21745</v>
      </c>
      <c r="D62" s="83">
        <v>21745</v>
      </c>
      <c r="E62" s="83">
        <v>199.08</v>
      </c>
      <c r="F62" s="118">
        <v>2.4</v>
      </c>
      <c r="G62" s="118">
        <v>0.91552080938146707</v>
      </c>
      <c r="H62"/>
    </row>
    <row r="63" spans="1:8" ht="15" x14ac:dyDescent="0.25">
      <c r="A63" s="222" t="s">
        <v>177</v>
      </c>
      <c r="B63" s="173">
        <v>35267.949999999997</v>
      </c>
      <c r="C63" s="173">
        <v>2720818</v>
      </c>
      <c r="D63" s="173">
        <v>2720818</v>
      </c>
      <c r="E63" s="173">
        <v>62130.02</v>
      </c>
      <c r="F63" s="174">
        <v>176.2</v>
      </c>
      <c r="G63" s="174">
        <v>2.2835051811624298</v>
      </c>
      <c r="H63"/>
    </row>
    <row r="64" spans="1:8" ht="15" x14ac:dyDescent="0.25">
      <c r="A64" s="223" t="s">
        <v>193</v>
      </c>
      <c r="B64" s="83">
        <v>35267.949999999997</v>
      </c>
      <c r="C64" s="83">
        <v>2720818</v>
      </c>
      <c r="D64" s="83">
        <v>2720818</v>
      </c>
      <c r="E64" s="83">
        <v>62130.02</v>
      </c>
      <c r="F64" s="118">
        <v>176.2</v>
      </c>
      <c r="G64" s="118">
        <v>2.2835051811624298</v>
      </c>
      <c r="H64"/>
    </row>
    <row r="65" spans="1:8" ht="15" x14ac:dyDescent="0.25">
      <c r="A65" s="224" t="s">
        <v>236</v>
      </c>
      <c r="B65" s="83">
        <v>35267.949999999997</v>
      </c>
      <c r="C65" s="83">
        <v>2720818</v>
      </c>
      <c r="D65" s="83">
        <v>2720818</v>
      </c>
      <c r="E65" s="83">
        <v>62130.02</v>
      </c>
      <c r="F65" s="118">
        <v>176.2</v>
      </c>
      <c r="G65" s="118">
        <v>2.2835051811624298</v>
      </c>
      <c r="H65"/>
    </row>
    <row r="66" spans="1:8" ht="15" x14ac:dyDescent="0.25">
      <c r="A66" s="220" t="s">
        <v>149</v>
      </c>
      <c r="B66" s="196">
        <v>49098.99</v>
      </c>
      <c r="C66" s="196">
        <v>337339</v>
      </c>
      <c r="D66" s="196">
        <v>337339</v>
      </c>
      <c r="E66" s="196">
        <v>160817.73000000001</v>
      </c>
      <c r="F66" s="197">
        <v>327.5</v>
      </c>
      <c r="G66" s="197">
        <v>47.672439296968335</v>
      </c>
      <c r="H66"/>
    </row>
    <row r="67" spans="1:8" ht="15" x14ac:dyDescent="0.25">
      <c r="A67" s="222" t="s">
        <v>136</v>
      </c>
      <c r="B67" s="173">
        <v>44823.99</v>
      </c>
      <c r="C67" s="173">
        <v>319622</v>
      </c>
      <c r="D67" s="173">
        <v>319622</v>
      </c>
      <c r="E67" s="173">
        <v>160290.23000000001</v>
      </c>
      <c r="F67" s="174">
        <v>357.6</v>
      </c>
      <c r="G67" s="174">
        <v>50.149936487475834</v>
      </c>
      <c r="H67"/>
    </row>
    <row r="68" spans="1:8" ht="15" x14ac:dyDescent="0.25">
      <c r="A68" s="223" t="s">
        <v>137</v>
      </c>
      <c r="B68" s="83">
        <v>44823.99</v>
      </c>
      <c r="C68" s="83">
        <v>319622</v>
      </c>
      <c r="D68" s="83">
        <v>319622</v>
      </c>
      <c r="E68" s="83">
        <v>160290.23000000001</v>
      </c>
      <c r="F68" s="118">
        <v>357.6</v>
      </c>
      <c r="G68" s="118">
        <v>50.149936487475834</v>
      </c>
      <c r="H68"/>
    </row>
    <row r="69" spans="1:8" ht="15" x14ac:dyDescent="0.25">
      <c r="A69" s="224" t="s">
        <v>165</v>
      </c>
      <c r="B69" s="83">
        <v>452.59</v>
      </c>
      <c r="C69" s="83">
        <v>3982</v>
      </c>
      <c r="D69" s="83">
        <v>3982</v>
      </c>
      <c r="E69" s="83">
        <v>941.48</v>
      </c>
      <c r="F69" s="118">
        <v>208</v>
      </c>
      <c r="G69" s="118">
        <v>23.643395278754394</v>
      </c>
      <c r="H69"/>
    </row>
    <row r="70" spans="1:8" ht="15" x14ac:dyDescent="0.25">
      <c r="A70" s="224" t="s">
        <v>151</v>
      </c>
      <c r="B70" s="83">
        <v>13404.64</v>
      </c>
      <c r="C70" s="83">
        <v>78306</v>
      </c>
      <c r="D70" s="83">
        <v>78306</v>
      </c>
      <c r="E70" s="83">
        <v>16976.53</v>
      </c>
      <c r="F70" s="118">
        <v>126.6</v>
      </c>
      <c r="G70" s="118">
        <v>21.679730799683291</v>
      </c>
      <c r="H70"/>
    </row>
    <row r="71" spans="1:8" ht="15" x14ac:dyDescent="0.25">
      <c r="A71" s="224" t="s">
        <v>166</v>
      </c>
      <c r="B71" s="83">
        <v>30966.76</v>
      </c>
      <c r="C71" s="83">
        <v>237334</v>
      </c>
      <c r="D71" s="83">
        <v>237334</v>
      </c>
      <c r="E71" s="83">
        <v>142372.22</v>
      </c>
      <c r="F71" s="118">
        <v>459.8</v>
      </c>
      <c r="G71" s="118">
        <v>59.988126437847086</v>
      </c>
      <c r="H71"/>
    </row>
    <row r="72" spans="1:8" ht="15" x14ac:dyDescent="0.25">
      <c r="A72" s="222" t="s">
        <v>175</v>
      </c>
      <c r="B72" s="173">
        <v>2156.75</v>
      </c>
      <c r="C72" s="173"/>
      <c r="D72" s="173"/>
      <c r="E72" s="173"/>
      <c r="F72" s="174"/>
      <c r="G72" s="174"/>
      <c r="H72"/>
    </row>
    <row r="73" spans="1:8" ht="15" x14ac:dyDescent="0.25">
      <c r="A73" s="223" t="s">
        <v>190</v>
      </c>
      <c r="B73" s="83">
        <v>2156.75</v>
      </c>
      <c r="C73" s="83"/>
      <c r="D73" s="83"/>
      <c r="E73" s="83"/>
      <c r="F73" s="118"/>
      <c r="G73" s="118"/>
      <c r="H73"/>
    </row>
    <row r="74" spans="1:8" ht="15" x14ac:dyDescent="0.25">
      <c r="A74" s="224" t="s">
        <v>289</v>
      </c>
      <c r="B74" s="83">
        <v>2156.75</v>
      </c>
      <c r="C74" s="83"/>
      <c r="D74" s="83"/>
      <c r="E74" s="83"/>
      <c r="F74" s="118"/>
      <c r="G74" s="118"/>
      <c r="H74"/>
    </row>
    <row r="75" spans="1:8" ht="15" x14ac:dyDescent="0.25">
      <c r="A75" s="222" t="s">
        <v>176</v>
      </c>
      <c r="B75" s="173">
        <v>2118.25</v>
      </c>
      <c r="C75" s="173">
        <v>17717</v>
      </c>
      <c r="D75" s="173">
        <v>17717</v>
      </c>
      <c r="E75" s="173">
        <v>527.5</v>
      </c>
      <c r="F75" s="174">
        <v>24.9</v>
      </c>
      <c r="G75" s="174">
        <v>2.9773663712818195</v>
      </c>
      <c r="H75"/>
    </row>
    <row r="76" spans="1:8" ht="15" x14ac:dyDescent="0.25">
      <c r="A76" s="223" t="s">
        <v>191</v>
      </c>
      <c r="B76" s="83">
        <v>2118.25</v>
      </c>
      <c r="C76" s="83">
        <v>17717</v>
      </c>
      <c r="D76" s="83">
        <v>17717</v>
      </c>
      <c r="E76" s="83">
        <v>527.5</v>
      </c>
      <c r="F76" s="118">
        <v>24.9</v>
      </c>
      <c r="G76" s="118">
        <v>2.9773663712818195</v>
      </c>
      <c r="H76"/>
    </row>
    <row r="77" spans="1:8" ht="15" x14ac:dyDescent="0.25">
      <c r="A77" s="224" t="s">
        <v>253</v>
      </c>
      <c r="B77" s="83">
        <v>2118.25</v>
      </c>
      <c r="C77" s="83">
        <v>17717</v>
      </c>
      <c r="D77" s="83">
        <v>17717</v>
      </c>
      <c r="E77" s="83">
        <v>527.5</v>
      </c>
      <c r="F77" s="118">
        <v>24.9</v>
      </c>
      <c r="G77" s="118">
        <v>2.9773663712818195</v>
      </c>
      <c r="H77"/>
    </row>
    <row r="78" spans="1:8" ht="15" x14ac:dyDescent="0.25">
      <c r="A78" s="220" t="s">
        <v>255</v>
      </c>
      <c r="B78" s="196">
        <v>28256.61</v>
      </c>
      <c r="C78" s="196">
        <v>184019</v>
      </c>
      <c r="D78" s="196">
        <v>184019</v>
      </c>
      <c r="E78" s="196">
        <v>49642.789999999994</v>
      </c>
      <c r="F78" s="197">
        <v>175.7</v>
      </c>
      <c r="G78" s="197">
        <v>26.976991506311844</v>
      </c>
      <c r="H78"/>
    </row>
    <row r="79" spans="1:8" ht="15" x14ac:dyDescent="0.25">
      <c r="A79" s="222" t="s">
        <v>136</v>
      </c>
      <c r="B79" s="173">
        <v>11614.95</v>
      </c>
      <c r="C79" s="173">
        <v>53296</v>
      </c>
      <c r="D79" s="173">
        <v>53296</v>
      </c>
      <c r="E79" s="173">
        <v>16506.419999999998</v>
      </c>
      <c r="F79" s="174">
        <v>142.1</v>
      </c>
      <c r="G79" s="174">
        <v>30.971217352146503</v>
      </c>
      <c r="H79"/>
    </row>
    <row r="80" spans="1:8" ht="15" x14ac:dyDescent="0.25">
      <c r="A80" s="223" t="s">
        <v>184</v>
      </c>
      <c r="B80" s="83">
        <v>8301.34</v>
      </c>
      <c r="C80" s="83">
        <v>30070</v>
      </c>
      <c r="D80" s="83">
        <v>30070</v>
      </c>
      <c r="E80" s="83">
        <v>10945.73</v>
      </c>
      <c r="F80" s="118">
        <v>131.9</v>
      </c>
      <c r="G80" s="118">
        <v>36.400831393415359</v>
      </c>
      <c r="H80"/>
    </row>
    <row r="81" spans="1:10" ht="15" x14ac:dyDescent="0.25">
      <c r="A81" s="224" t="s">
        <v>246</v>
      </c>
      <c r="B81" s="83">
        <v>7278.18</v>
      </c>
      <c r="C81" s="83">
        <v>23226</v>
      </c>
      <c r="D81" s="83">
        <v>23226</v>
      </c>
      <c r="E81" s="83">
        <v>8139.83</v>
      </c>
      <c r="F81" s="118">
        <v>111.8</v>
      </c>
      <c r="G81" s="118">
        <v>35.046198226125888</v>
      </c>
      <c r="H81"/>
    </row>
    <row r="82" spans="1:10" ht="15" x14ac:dyDescent="0.25">
      <c r="A82" s="224" t="s">
        <v>208</v>
      </c>
      <c r="B82" s="83"/>
      <c r="C82" s="83">
        <v>199</v>
      </c>
      <c r="D82" s="83">
        <v>199</v>
      </c>
      <c r="E82" s="83">
        <v>46.9</v>
      </c>
      <c r="F82" s="118"/>
      <c r="G82" s="118">
        <v>23.567839195979897</v>
      </c>
      <c r="H82"/>
    </row>
    <row r="83" spans="1:10" ht="15" x14ac:dyDescent="0.25">
      <c r="A83" s="224" t="s">
        <v>247</v>
      </c>
      <c r="B83" s="83">
        <v>1023.16</v>
      </c>
      <c r="C83" s="83">
        <v>6645</v>
      </c>
      <c r="D83" s="83">
        <v>6645</v>
      </c>
      <c r="E83" s="83">
        <v>2759</v>
      </c>
      <c r="F83" s="118">
        <v>269.7</v>
      </c>
      <c r="G83" s="118">
        <v>41.519939804364178</v>
      </c>
      <c r="H83"/>
    </row>
    <row r="84" spans="1:10" ht="15" x14ac:dyDescent="0.25">
      <c r="A84" s="223" t="s">
        <v>137</v>
      </c>
      <c r="B84" s="83">
        <v>2109.4</v>
      </c>
      <c r="C84" s="83">
        <v>15263</v>
      </c>
      <c r="D84" s="83">
        <v>15263</v>
      </c>
      <c r="E84" s="83">
        <v>5022.1000000000004</v>
      </c>
      <c r="F84" s="118">
        <v>238.1</v>
      </c>
      <c r="G84" s="118">
        <v>32.90375417676735</v>
      </c>
      <c r="H84"/>
    </row>
    <row r="85" spans="1:10" ht="15" x14ac:dyDescent="0.25">
      <c r="A85" s="224" t="s">
        <v>165</v>
      </c>
      <c r="B85" s="83">
        <v>1442.25</v>
      </c>
      <c r="C85" s="83">
        <v>10618</v>
      </c>
      <c r="D85" s="83">
        <v>10618</v>
      </c>
      <c r="E85" s="83">
        <v>4344.0200000000004</v>
      </c>
      <c r="F85" s="118">
        <v>301.2</v>
      </c>
      <c r="G85" s="118">
        <v>40.911847805613114</v>
      </c>
      <c r="H85"/>
    </row>
    <row r="86" spans="1:10" ht="15" x14ac:dyDescent="0.25">
      <c r="A86" s="224" t="s">
        <v>250</v>
      </c>
      <c r="B86" s="83">
        <v>667.15</v>
      </c>
      <c r="C86" s="83">
        <v>4645</v>
      </c>
      <c r="D86" s="83">
        <v>4645</v>
      </c>
      <c r="E86" s="83">
        <v>678.08</v>
      </c>
      <c r="F86" s="118">
        <v>101.6</v>
      </c>
      <c r="G86" s="118">
        <v>14.59806243272336</v>
      </c>
      <c r="H86"/>
    </row>
    <row r="87" spans="1:10" ht="15" x14ac:dyDescent="0.25">
      <c r="A87" s="223" t="s">
        <v>186</v>
      </c>
      <c r="B87" s="83">
        <v>1204.21</v>
      </c>
      <c r="C87" s="83">
        <v>7963</v>
      </c>
      <c r="D87" s="83">
        <v>7963</v>
      </c>
      <c r="E87" s="83">
        <v>538.59</v>
      </c>
      <c r="F87" s="118">
        <v>44.7</v>
      </c>
      <c r="G87" s="118">
        <v>6.7636569132236604</v>
      </c>
      <c r="H87"/>
    </row>
    <row r="88" spans="1:10" ht="15" x14ac:dyDescent="0.25">
      <c r="A88" s="224" t="s">
        <v>222</v>
      </c>
      <c r="B88" s="83">
        <v>1204.21</v>
      </c>
      <c r="C88" s="83">
        <v>7963</v>
      </c>
      <c r="D88" s="83">
        <v>7963</v>
      </c>
      <c r="E88" s="83">
        <v>538.59</v>
      </c>
      <c r="F88" s="118">
        <v>44.7</v>
      </c>
      <c r="G88" s="118">
        <v>6.7636569132236604</v>
      </c>
      <c r="H88"/>
    </row>
    <row r="89" spans="1:10" ht="15" x14ac:dyDescent="0.25">
      <c r="A89" s="222" t="s">
        <v>173</v>
      </c>
      <c r="B89" s="173">
        <v>462.9</v>
      </c>
      <c r="C89" s="173">
        <v>14412</v>
      </c>
      <c r="D89" s="173">
        <v>14412</v>
      </c>
      <c r="E89" s="173">
        <v>5903.48</v>
      </c>
      <c r="F89" s="174">
        <v>1275.3</v>
      </c>
      <c r="G89" s="174">
        <v>40.962253677490978</v>
      </c>
      <c r="H89"/>
    </row>
    <row r="90" spans="1:10" ht="15" x14ac:dyDescent="0.25">
      <c r="A90" s="223" t="s">
        <v>187</v>
      </c>
      <c r="B90" s="83">
        <v>462.9</v>
      </c>
      <c r="C90" s="83">
        <v>14412</v>
      </c>
      <c r="D90" s="83">
        <v>14412</v>
      </c>
      <c r="E90" s="83">
        <v>5903.48</v>
      </c>
      <c r="F90" s="118">
        <v>1275.3</v>
      </c>
      <c r="G90" s="118">
        <v>40.962253677490978</v>
      </c>
      <c r="H90"/>
    </row>
    <row r="91" spans="1:10" ht="24.75" x14ac:dyDescent="0.25">
      <c r="A91" s="224" t="s">
        <v>256</v>
      </c>
      <c r="B91" s="83">
        <v>462.9</v>
      </c>
      <c r="C91" s="83">
        <v>14412</v>
      </c>
      <c r="D91" s="83">
        <v>14412</v>
      </c>
      <c r="E91" s="83">
        <v>5903.48</v>
      </c>
      <c r="F91" s="118">
        <v>1275.3</v>
      </c>
      <c r="G91" s="118">
        <v>40.962253677490978</v>
      </c>
      <c r="H91"/>
    </row>
    <row r="92" spans="1:10" ht="15" x14ac:dyDescent="0.25">
      <c r="A92" s="222" t="s">
        <v>176</v>
      </c>
      <c r="B92" s="173">
        <v>16178.76</v>
      </c>
      <c r="C92" s="173">
        <v>116311</v>
      </c>
      <c r="D92" s="173">
        <v>116311</v>
      </c>
      <c r="E92" s="173">
        <v>27232.89</v>
      </c>
      <c r="F92" s="174">
        <v>168.3</v>
      </c>
      <c r="G92" s="174">
        <v>23.413855955154713</v>
      </c>
      <c r="H92"/>
    </row>
    <row r="93" spans="1:10" ht="15" x14ac:dyDescent="0.25">
      <c r="A93" s="223" t="s">
        <v>192</v>
      </c>
      <c r="B93" s="83">
        <v>16178.76</v>
      </c>
      <c r="C93" s="83">
        <v>116311</v>
      </c>
      <c r="D93" s="83">
        <v>116311</v>
      </c>
      <c r="E93" s="83">
        <v>27232.89</v>
      </c>
      <c r="F93" s="118">
        <v>168.3</v>
      </c>
      <c r="G93" s="118">
        <v>23.413855955154713</v>
      </c>
      <c r="H93"/>
      <c r="J93" s="82"/>
    </row>
    <row r="94" spans="1:10" ht="15" x14ac:dyDescent="0.25">
      <c r="A94" s="224" t="s">
        <v>257</v>
      </c>
      <c r="B94" s="83">
        <v>16178.76</v>
      </c>
      <c r="C94" s="83">
        <v>116311</v>
      </c>
      <c r="D94" s="83">
        <v>116311</v>
      </c>
      <c r="E94" s="83">
        <v>27232.89</v>
      </c>
      <c r="F94" s="118">
        <v>168.3</v>
      </c>
      <c r="G94" s="118">
        <v>23.413855955154713</v>
      </c>
      <c r="H94"/>
      <c r="J94" s="82"/>
    </row>
    <row r="95" spans="1:10" ht="15" x14ac:dyDescent="0.25">
      <c r="A95" s="227" t="s">
        <v>254</v>
      </c>
      <c r="B95" s="198">
        <v>589260.57000000007</v>
      </c>
      <c r="C95" s="198">
        <v>209102</v>
      </c>
      <c r="D95" s="198">
        <v>209102</v>
      </c>
      <c r="E95" s="198">
        <v>4645.3</v>
      </c>
      <c r="F95" s="199">
        <v>0.8</v>
      </c>
      <c r="G95" s="199">
        <v>2.2215473787912119</v>
      </c>
      <c r="H95"/>
      <c r="J95" s="82"/>
    </row>
    <row r="96" spans="1:10" ht="15" x14ac:dyDescent="0.25">
      <c r="A96" s="220" t="s">
        <v>321</v>
      </c>
      <c r="B96" s="196"/>
      <c r="C96" s="196">
        <v>190991</v>
      </c>
      <c r="D96" s="196">
        <v>190991</v>
      </c>
      <c r="E96" s="196">
        <v>4645.3</v>
      </c>
      <c r="F96" s="197"/>
      <c r="G96" s="197">
        <v>2.4322088475373187</v>
      </c>
      <c r="H96"/>
      <c r="J96" s="82"/>
    </row>
    <row r="97" spans="1:10" ht="15" x14ac:dyDescent="0.25">
      <c r="A97" s="222" t="s">
        <v>136</v>
      </c>
      <c r="B97" s="173"/>
      <c r="C97" s="173">
        <v>184355</v>
      </c>
      <c r="D97" s="173">
        <v>184355</v>
      </c>
      <c r="E97" s="173">
        <v>4645.3</v>
      </c>
      <c r="F97" s="174"/>
      <c r="G97" s="174">
        <v>2.5197580754522524</v>
      </c>
      <c r="H97"/>
      <c r="J97" s="82">
        <v>42750</v>
      </c>
    </row>
    <row r="98" spans="1:10" ht="15" x14ac:dyDescent="0.25">
      <c r="A98" s="223" t="s">
        <v>183</v>
      </c>
      <c r="B98" s="83"/>
      <c r="C98" s="83">
        <v>127083</v>
      </c>
      <c r="D98" s="83">
        <v>127083</v>
      </c>
      <c r="E98" s="83"/>
      <c r="F98" s="118"/>
      <c r="G98" s="118"/>
      <c r="H98"/>
      <c r="J98" s="82">
        <v>4645.3</v>
      </c>
    </row>
    <row r="99" spans="1:10" ht="15" x14ac:dyDescent="0.25">
      <c r="A99" s="224" t="s">
        <v>243</v>
      </c>
      <c r="B99" s="83"/>
      <c r="C99" s="83">
        <v>127083</v>
      </c>
      <c r="D99" s="83">
        <v>127083</v>
      </c>
      <c r="E99" s="83"/>
      <c r="F99" s="118"/>
      <c r="G99" s="118"/>
      <c r="H99"/>
      <c r="J99" s="82"/>
    </row>
    <row r="100" spans="1:10" ht="15" x14ac:dyDescent="0.25">
      <c r="A100" s="223" t="s">
        <v>137</v>
      </c>
      <c r="B100" s="83"/>
      <c r="C100" s="83">
        <v>39672</v>
      </c>
      <c r="D100" s="83">
        <v>39672</v>
      </c>
      <c r="E100" s="83">
        <v>4645.3</v>
      </c>
      <c r="F100" s="118"/>
      <c r="G100" s="118">
        <v>11.709265981044565</v>
      </c>
      <c r="H100"/>
      <c r="J100" s="340">
        <v>184355</v>
      </c>
    </row>
    <row r="101" spans="1:10" ht="15" x14ac:dyDescent="0.25">
      <c r="A101" s="224" t="s">
        <v>248</v>
      </c>
      <c r="B101" s="83"/>
      <c r="C101" s="83">
        <v>13200</v>
      </c>
      <c r="D101" s="83">
        <v>13200</v>
      </c>
      <c r="E101" s="83"/>
      <c r="F101" s="118"/>
      <c r="G101" s="118"/>
      <c r="H101"/>
    </row>
    <row r="102" spans="1:10" ht="15" x14ac:dyDescent="0.25">
      <c r="A102" s="224" t="s">
        <v>249</v>
      </c>
      <c r="B102" s="83"/>
      <c r="C102" s="83">
        <v>26472</v>
      </c>
      <c r="D102" s="83">
        <v>26472</v>
      </c>
      <c r="E102" s="83">
        <v>4645.3</v>
      </c>
      <c r="F102" s="118"/>
      <c r="G102" s="118">
        <v>17.547975219099428</v>
      </c>
      <c r="H102"/>
    </row>
    <row r="103" spans="1:10" ht="15" x14ac:dyDescent="0.25">
      <c r="A103" s="223" t="s">
        <v>186</v>
      </c>
      <c r="B103" s="83"/>
      <c r="C103" s="83">
        <v>17600</v>
      </c>
      <c r="D103" s="83">
        <v>17600</v>
      </c>
      <c r="E103" s="83"/>
      <c r="F103" s="118"/>
      <c r="G103" s="118"/>
      <c r="H103"/>
      <c r="J103" s="82">
        <f>J100-J98-J97</f>
        <v>136959.70000000001</v>
      </c>
    </row>
    <row r="104" spans="1:10" ht="15" x14ac:dyDescent="0.25">
      <c r="A104" s="224" t="s">
        <v>223</v>
      </c>
      <c r="B104" s="83"/>
      <c r="C104" s="83">
        <v>17600</v>
      </c>
      <c r="D104" s="83">
        <v>17600</v>
      </c>
      <c r="E104" s="83"/>
      <c r="F104" s="118"/>
      <c r="G104" s="118"/>
      <c r="H104"/>
    </row>
    <row r="105" spans="1:10" ht="15" x14ac:dyDescent="0.25">
      <c r="A105" s="222" t="s">
        <v>176</v>
      </c>
      <c r="B105" s="173"/>
      <c r="C105" s="173">
        <v>6636</v>
      </c>
      <c r="D105" s="173">
        <v>6636</v>
      </c>
      <c r="E105" s="173"/>
      <c r="F105" s="174"/>
      <c r="G105" s="174"/>
      <c r="H105"/>
    </row>
    <row r="106" spans="1:10" ht="15" x14ac:dyDescent="0.25">
      <c r="A106" s="223" t="s">
        <v>191</v>
      </c>
      <c r="B106" s="83"/>
      <c r="C106" s="83">
        <v>6636</v>
      </c>
      <c r="D106" s="83">
        <v>6636</v>
      </c>
      <c r="E106" s="83"/>
      <c r="F106" s="118"/>
      <c r="G106" s="118"/>
      <c r="H106"/>
    </row>
    <row r="107" spans="1:10" ht="15" x14ac:dyDescent="0.25">
      <c r="A107" s="224" t="s">
        <v>258</v>
      </c>
      <c r="B107" s="83"/>
      <c r="C107" s="83">
        <v>6636</v>
      </c>
      <c r="D107" s="83">
        <v>6636</v>
      </c>
      <c r="E107" s="83"/>
      <c r="F107" s="118"/>
      <c r="G107" s="118"/>
      <c r="H107"/>
    </row>
    <row r="108" spans="1:10" ht="15" x14ac:dyDescent="0.25">
      <c r="A108" s="220" t="s">
        <v>149</v>
      </c>
      <c r="B108" s="196"/>
      <c r="C108" s="196">
        <v>18111</v>
      </c>
      <c r="D108" s="196">
        <v>18111</v>
      </c>
      <c r="E108" s="196"/>
      <c r="F108" s="197"/>
      <c r="G108" s="197"/>
      <c r="H108"/>
    </row>
    <row r="109" spans="1:10" ht="15" x14ac:dyDescent="0.25">
      <c r="A109" s="222" t="s">
        <v>176</v>
      </c>
      <c r="B109" s="173"/>
      <c r="C109" s="173">
        <v>18111</v>
      </c>
      <c r="D109" s="173">
        <v>18111</v>
      </c>
      <c r="E109" s="173"/>
      <c r="F109" s="174"/>
      <c r="G109" s="174"/>
      <c r="H109"/>
    </row>
    <row r="110" spans="1:10" ht="15" x14ac:dyDescent="0.25">
      <c r="A110" s="223" t="s">
        <v>191</v>
      </c>
      <c r="B110" s="83"/>
      <c r="C110" s="83">
        <v>18111</v>
      </c>
      <c r="D110" s="83">
        <v>18111</v>
      </c>
      <c r="E110" s="83"/>
      <c r="F110" s="118"/>
      <c r="G110" s="118"/>
      <c r="H110"/>
    </row>
    <row r="111" spans="1:10" ht="15" x14ac:dyDescent="0.25">
      <c r="A111" s="224" t="s">
        <v>253</v>
      </c>
      <c r="B111" s="83"/>
      <c r="C111" s="83">
        <v>18111</v>
      </c>
      <c r="D111" s="83">
        <v>18111</v>
      </c>
      <c r="E111" s="83"/>
      <c r="F111" s="118"/>
      <c r="G111" s="118"/>
      <c r="H111"/>
    </row>
    <row r="112" spans="1:10" ht="24.75" x14ac:dyDescent="0.25">
      <c r="A112" s="220" t="s">
        <v>319</v>
      </c>
      <c r="B112" s="196">
        <v>589260.57000000007</v>
      </c>
      <c r="C112" s="196"/>
      <c r="D112" s="196"/>
      <c r="E112" s="196"/>
      <c r="F112" s="197"/>
      <c r="G112" s="197"/>
      <c r="H112"/>
    </row>
    <row r="113" spans="1:8" ht="15" x14ac:dyDescent="0.25">
      <c r="A113" s="222" t="s">
        <v>172</v>
      </c>
      <c r="B113" s="173">
        <v>13678.76</v>
      </c>
      <c r="C113" s="173"/>
      <c r="D113" s="173"/>
      <c r="E113" s="173"/>
      <c r="F113" s="174"/>
      <c r="G113" s="174"/>
      <c r="H113"/>
    </row>
    <row r="114" spans="1:8" ht="15" x14ac:dyDescent="0.25">
      <c r="A114" s="223" t="s">
        <v>180</v>
      </c>
      <c r="B114" s="83">
        <v>11570.54</v>
      </c>
      <c r="C114" s="83"/>
      <c r="D114" s="83"/>
      <c r="E114" s="83"/>
      <c r="F114" s="118"/>
      <c r="G114" s="118"/>
      <c r="H114"/>
    </row>
    <row r="115" spans="1:8" ht="15" x14ac:dyDescent="0.25">
      <c r="A115" s="224" t="s">
        <v>197</v>
      </c>
      <c r="B115" s="83">
        <v>11570.54</v>
      </c>
      <c r="C115" s="83"/>
      <c r="D115" s="83"/>
      <c r="E115" s="83"/>
      <c r="F115" s="118"/>
      <c r="G115" s="118"/>
      <c r="H115"/>
    </row>
    <row r="116" spans="1:8" ht="15" x14ac:dyDescent="0.25">
      <c r="A116" s="223" t="s">
        <v>181</v>
      </c>
      <c r="B116" s="83">
        <v>199.08</v>
      </c>
      <c r="C116" s="83"/>
      <c r="D116" s="83"/>
      <c r="E116" s="83"/>
      <c r="F116" s="118"/>
      <c r="G116" s="118"/>
      <c r="H116"/>
    </row>
    <row r="117" spans="1:8" ht="15" x14ac:dyDescent="0.25">
      <c r="A117" s="224" t="s">
        <v>199</v>
      </c>
      <c r="B117" s="83">
        <v>199.08</v>
      </c>
      <c r="C117" s="83"/>
      <c r="D117" s="83"/>
      <c r="E117" s="83"/>
      <c r="F117" s="118"/>
      <c r="G117" s="118"/>
      <c r="H117"/>
    </row>
    <row r="118" spans="1:8" ht="15" x14ac:dyDescent="0.25">
      <c r="A118" s="223" t="s">
        <v>182</v>
      </c>
      <c r="B118" s="83">
        <v>1909.14</v>
      </c>
      <c r="C118" s="83"/>
      <c r="D118" s="83"/>
      <c r="E118" s="83"/>
      <c r="F118" s="118"/>
      <c r="G118" s="118"/>
      <c r="H118"/>
    </row>
    <row r="119" spans="1:8" ht="15" x14ac:dyDescent="0.25">
      <c r="A119" s="224" t="s">
        <v>200</v>
      </c>
      <c r="B119" s="83">
        <v>1909.14</v>
      </c>
      <c r="C119" s="83"/>
      <c r="D119" s="83"/>
      <c r="E119" s="83"/>
      <c r="F119" s="118"/>
      <c r="G119" s="118"/>
      <c r="H119"/>
    </row>
    <row r="120" spans="1:8" ht="15" x14ac:dyDescent="0.25">
      <c r="A120" s="222" t="s">
        <v>136</v>
      </c>
      <c r="B120" s="173">
        <v>575581.81000000006</v>
      </c>
      <c r="C120" s="173"/>
      <c r="D120" s="173"/>
      <c r="E120" s="173"/>
      <c r="F120" s="174"/>
      <c r="G120" s="174"/>
      <c r="H120"/>
    </row>
    <row r="121" spans="1:8" ht="15" x14ac:dyDescent="0.25">
      <c r="A121" s="223" t="s">
        <v>183</v>
      </c>
      <c r="B121" s="83">
        <v>72318.240000000005</v>
      </c>
      <c r="C121" s="83"/>
      <c r="D121" s="83"/>
      <c r="E121" s="83"/>
      <c r="F121" s="118"/>
      <c r="G121" s="118"/>
      <c r="H121"/>
    </row>
    <row r="122" spans="1:8" ht="15" x14ac:dyDescent="0.25">
      <c r="A122" s="224" t="s">
        <v>243</v>
      </c>
      <c r="B122" s="83">
        <v>72318.240000000005</v>
      </c>
      <c r="C122" s="83"/>
      <c r="D122" s="83"/>
      <c r="E122" s="83"/>
      <c r="F122" s="118"/>
      <c r="G122" s="118"/>
      <c r="H122"/>
    </row>
    <row r="123" spans="1:8" ht="15" x14ac:dyDescent="0.25">
      <c r="A123" s="223" t="s">
        <v>184</v>
      </c>
      <c r="B123" s="83">
        <v>2610.4499999999998</v>
      </c>
      <c r="C123" s="83"/>
      <c r="D123" s="83"/>
      <c r="E123" s="83"/>
      <c r="F123" s="118"/>
      <c r="G123" s="118"/>
      <c r="H123"/>
    </row>
    <row r="124" spans="1:8" ht="15" x14ac:dyDescent="0.25">
      <c r="A124" s="224" t="s">
        <v>245</v>
      </c>
      <c r="B124" s="83">
        <v>2610.4499999999998</v>
      </c>
      <c r="C124" s="83"/>
      <c r="D124" s="83"/>
      <c r="E124" s="83"/>
      <c r="F124" s="118"/>
      <c r="G124" s="118"/>
      <c r="H124"/>
    </row>
    <row r="125" spans="1:8" ht="15" x14ac:dyDescent="0.25">
      <c r="A125" s="223" t="s">
        <v>137</v>
      </c>
      <c r="B125" s="83">
        <v>408988.69</v>
      </c>
      <c r="C125" s="83"/>
      <c r="D125" s="83"/>
      <c r="E125" s="83"/>
      <c r="F125" s="118"/>
      <c r="G125" s="118"/>
      <c r="H125"/>
    </row>
    <row r="126" spans="1:8" ht="15" x14ac:dyDescent="0.25">
      <c r="A126" s="224" t="s">
        <v>248</v>
      </c>
      <c r="B126" s="83">
        <v>550.79999999999995</v>
      </c>
      <c r="C126" s="83"/>
      <c r="D126" s="83"/>
      <c r="E126" s="83"/>
      <c r="F126" s="118"/>
      <c r="G126" s="118"/>
      <c r="H126"/>
    </row>
    <row r="127" spans="1:8" ht="15" x14ac:dyDescent="0.25">
      <c r="A127" s="224" t="s">
        <v>249</v>
      </c>
      <c r="B127" s="83">
        <v>408437.89</v>
      </c>
      <c r="C127" s="83"/>
      <c r="D127" s="83"/>
      <c r="E127" s="83"/>
      <c r="F127" s="118"/>
      <c r="G127" s="118"/>
      <c r="H127"/>
    </row>
    <row r="128" spans="1:8" ht="15" x14ac:dyDescent="0.25">
      <c r="A128" s="223" t="s">
        <v>185</v>
      </c>
      <c r="B128" s="83">
        <v>88234.12</v>
      </c>
      <c r="C128" s="83"/>
      <c r="D128" s="83"/>
      <c r="E128" s="83"/>
      <c r="F128" s="118"/>
      <c r="G128" s="118"/>
      <c r="H128"/>
    </row>
    <row r="129" spans="1:8" ht="15" x14ac:dyDescent="0.25">
      <c r="A129" s="224" t="s">
        <v>220</v>
      </c>
      <c r="B129" s="83">
        <v>88234.12</v>
      </c>
      <c r="C129" s="83"/>
      <c r="D129" s="83"/>
      <c r="E129" s="83"/>
      <c r="F129" s="118"/>
      <c r="G129" s="118"/>
      <c r="H129"/>
    </row>
    <row r="130" spans="1:8" ht="15" x14ac:dyDescent="0.25">
      <c r="A130" s="223" t="s">
        <v>186</v>
      </c>
      <c r="B130" s="83">
        <v>3430.31</v>
      </c>
      <c r="C130" s="83"/>
      <c r="D130" s="83"/>
      <c r="E130" s="83"/>
      <c r="F130" s="118"/>
      <c r="G130" s="118"/>
      <c r="H130"/>
    </row>
    <row r="131" spans="1:8" ht="15" x14ac:dyDescent="0.25">
      <c r="A131" s="224" t="s">
        <v>223</v>
      </c>
      <c r="B131" s="83">
        <v>3403.77</v>
      </c>
      <c r="C131" s="83"/>
      <c r="D131" s="83"/>
      <c r="E131" s="83"/>
      <c r="F131" s="118"/>
      <c r="G131" s="118"/>
      <c r="H131"/>
    </row>
    <row r="132" spans="1:8" ht="15" x14ac:dyDescent="0.25">
      <c r="A132" s="224" t="s">
        <v>252</v>
      </c>
      <c r="B132" s="83">
        <v>26.54</v>
      </c>
      <c r="C132" s="83"/>
      <c r="D132" s="83"/>
      <c r="E132" s="83"/>
      <c r="F132" s="118"/>
      <c r="G132" s="118"/>
      <c r="H132"/>
    </row>
    <row r="133" spans="1:8" ht="15" x14ac:dyDescent="0.25">
      <c r="A133" s="227" t="s">
        <v>259</v>
      </c>
      <c r="B133" s="198">
        <v>271407.38</v>
      </c>
      <c r="C133" s="198">
        <v>918207</v>
      </c>
      <c r="D133" s="198">
        <v>918207</v>
      </c>
      <c r="E133" s="198">
        <v>357797.18</v>
      </c>
      <c r="F133" s="199">
        <v>131.80000000000001</v>
      </c>
      <c r="G133" s="199">
        <v>38.96694100567737</v>
      </c>
      <c r="H133"/>
    </row>
    <row r="134" spans="1:8" ht="15" x14ac:dyDescent="0.25">
      <c r="A134" s="220" t="s">
        <v>321</v>
      </c>
      <c r="B134" s="196">
        <v>271407.38</v>
      </c>
      <c r="C134" s="196">
        <v>918207</v>
      </c>
      <c r="D134" s="196">
        <v>918207</v>
      </c>
      <c r="E134" s="196">
        <v>357797.18</v>
      </c>
      <c r="F134" s="197">
        <v>131.80000000000001</v>
      </c>
      <c r="G134" s="197">
        <v>38.96694100567737</v>
      </c>
      <c r="H134"/>
    </row>
    <row r="135" spans="1:8" ht="15" x14ac:dyDescent="0.25">
      <c r="A135" s="222" t="s">
        <v>177</v>
      </c>
      <c r="B135" s="173">
        <v>271407.38</v>
      </c>
      <c r="C135" s="173">
        <v>918207</v>
      </c>
      <c r="D135" s="173">
        <v>918207</v>
      </c>
      <c r="E135" s="173">
        <v>357797.18</v>
      </c>
      <c r="F135" s="174">
        <v>131.80000000000001</v>
      </c>
      <c r="G135" s="174">
        <v>38.96694100567737</v>
      </c>
      <c r="H135"/>
    </row>
    <row r="136" spans="1:8" ht="15" x14ac:dyDescent="0.25">
      <c r="A136" s="223" t="s">
        <v>193</v>
      </c>
      <c r="B136" s="83">
        <v>271407.38</v>
      </c>
      <c r="C136" s="83">
        <v>918207</v>
      </c>
      <c r="D136" s="83">
        <v>918207</v>
      </c>
      <c r="E136" s="83">
        <v>357797.18</v>
      </c>
      <c r="F136" s="118">
        <v>131.80000000000001</v>
      </c>
      <c r="G136" s="118">
        <v>38.96694100567737</v>
      </c>
      <c r="H136"/>
    </row>
    <row r="137" spans="1:8" ht="15" x14ac:dyDescent="0.25">
      <c r="A137" s="224" t="s">
        <v>236</v>
      </c>
      <c r="B137" s="83">
        <v>271407.38</v>
      </c>
      <c r="C137" s="83">
        <v>918207</v>
      </c>
      <c r="D137" s="83">
        <v>918207</v>
      </c>
      <c r="E137" s="83">
        <v>357797.18</v>
      </c>
      <c r="F137" s="118">
        <v>131.80000000000001</v>
      </c>
      <c r="G137" s="118">
        <v>38.96694100567737</v>
      </c>
      <c r="H137"/>
    </row>
    <row r="138" spans="1:8" ht="15" x14ac:dyDescent="0.25">
      <c r="A138" s="168" t="s">
        <v>290</v>
      </c>
      <c r="B138" s="169">
        <v>5285322.0899999971</v>
      </c>
      <c r="C138" s="169">
        <v>14415988</v>
      </c>
      <c r="D138" s="169">
        <v>14415988</v>
      </c>
      <c r="E138" s="169">
        <v>5432570.9100000001</v>
      </c>
      <c r="F138" s="170">
        <v>102.8</v>
      </c>
      <c r="G138" s="170">
        <v>37.68434678219765</v>
      </c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 s="166"/>
      <c r="C198" s="166"/>
      <c r="D198" s="166"/>
      <c r="E198" s="166"/>
      <c r="F198" s="166"/>
      <c r="G198"/>
      <c r="H198"/>
    </row>
    <row r="199" spans="1:8" ht="15" x14ac:dyDescent="0.25">
      <c r="A199"/>
      <c r="B199" s="166"/>
      <c r="C199" s="166"/>
      <c r="D199" s="166"/>
      <c r="E199" s="166"/>
      <c r="F199" s="166"/>
      <c r="G199"/>
      <c r="H199"/>
    </row>
    <row r="200" spans="1:8" ht="15" x14ac:dyDescent="0.25">
      <c r="A200"/>
      <c r="B200" s="166"/>
      <c r="C200" s="166"/>
      <c r="D200" s="166"/>
      <c r="E200" s="166"/>
      <c r="F200" s="166"/>
      <c r="G200"/>
      <c r="H200"/>
    </row>
    <row r="201" spans="1:8" ht="15" x14ac:dyDescent="0.25">
      <c r="A201"/>
      <c r="B201" s="166"/>
      <c r="C201" s="166"/>
      <c r="D201" s="166"/>
      <c r="E201" s="166"/>
      <c r="F201" s="166"/>
      <c r="G201"/>
      <c r="H201"/>
    </row>
    <row r="202" spans="1:8" ht="15" x14ac:dyDescent="0.25">
      <c r="A202"/>
      <c r="B202" s="166"/>
      <c r="C202" s="166"/>
      <c r="D202" s="166"/>
      <c r="E202" s="166"/>
      <c r="F202" s="166"/>
      <c r="G202"/>
      <c r="H202"/>
    </row>
    <row r="203" spans="1:8" ht="15" x14ac:dyDescent="0.25">
      <c r="A203"/>
      <c r="B203" s="166"/>
      <c r="C203" s="166"/>
      <c r="D203" s="166"/>
      <c r="E203" s="166"/>
      <c r="F203" s="166"/>
      <c r="G203"/>
      <c r="H203"/>
    </row>
    <row r="204" spans="1:8" ht="15" x14ac:dyDescent="0.25">
      <c r="A204"/>
      <c r="B204" s="166"/>
      <c r="C204" s="166"/>
      <c r="D204" s="166"/>
      <c r="E204" s="166"/>
      <c r="F204" s="166"/>
      <c r="G204"/>
      <c r="H204"/>
    </row>
    <row r="205" spans="1:8" ht="15" x14ac:dyDescent="0.25">
      <c r="A205"/>
      <c r="B205" s="166"/>
      <c r="C205" s="166"/>
      <c r="D205" s="166"/>
      <c r="E205" s="166"/>
      <c r="F205" s="166"/>
      <c r="G205"/>
      <c r="H205"/>
    </row>
    <row r="206" spans="1:8" ht="15" x14ac:dyDescent="0.25">
      <c r="A206" s="120"/>
      <c r="B206" s="205"/>
      <c r="C206" s="205"/>
      <c r="D206" s="205"/>
      <c r="E206" s="205"/>
      <c r="F206" s="205"/>
      <c r="G206" s="120"/>
      <c r="H206" s="120"/>
    </row>
    <row r="207" spans="1:8" ht="15" x14ac:dyDescent="0.25">
      <c r="A207" s="120"/>
      <c r="B207" s="205"/>
      <c r="C207" s="205"/>
      <c r="D207" s="205"/>
      <c r="E207" s="205"/>
      <c r="F207" s="205"/>
      <c r="G207" s="120"/>
      <c r="H207" s="120"/>
    </row>
    <row r="208" spans="1:8" ht="15" x14ac:dyDescent="0.25">
      <c r="A208" s="120"/>
      <c r="B208" s="205"/>
      <c r="C208" s="205"/>
      <c r="D208" s="205"/>
      <c r="E208" s="205"/>
      <c r="F208" s="205"/>
      <c r="G208" s="120"/>
      <c r="H208" s="120"/>
    </row>
    <row r="209" spans="1:8" ht="15" x14ac:dyDescent="0.25">
      <c r="A209" s="120"/>
      <c r="B209" s="205"/>
      <c r="C209" s="205"/>
      <c r="D209" s="205"/>
      <c r="E209" s="205"/>
      <c r="F209" s="205"/>
      <c r="G209" s="120"/>
      <c r="H209" s="120"/>
    </row>
    <row r="210" spans="1:8" ht="15" x14ac:dyDescent="0.25">
      <c r="A210" s="120"/>
      <c r="B210" s="205"/>
      <c r="C210" s="205"/>
      <c r="D210" s="205"/>
      <c r="E210" s="205"/>
      <c r="F210" s="205"/>
      <c r="G210" s="120"/>
      <c r="H210" s="120"/>
    </row>
    <row r="211" spans="1:8" ht="15" x14ac:dyDescent="0.25">
      <c r="A211" s="120"/>
      <c r="B211" s="205"/>
      <c r="C211" s="205"/>
      <c r="D211" s="205"/>
      <c r="E211" s="205"/>
      <c r="F211" s="205"/>
      <c r="G211" s="120"/>
      <c r="H211" s="120"/>
    </row>
    <row r="212" spans="1:8" ht="15" x14ac:dyDescent="0.25">
      <c r="A212" s="120"/>
      <c r="B212" s="205"/>
      <c r="C212" s="205"/>
      <c r="D212" s="205"/>
      <c r="E212" s="205"/>
      <c r="F212" s="205"/>
      <c r="G212" s="120"/>
      <c r="H212" s="120"/>
    </row>
    <row r="213" spans="1:8" ht="15" x14ac:dyDescent="0.25">
      <c r="A213" s="120"/>
      <c r="B213" s="205"/>
      <c r="C213" s="205"/>
      <c r="D213" s="205"/>
      <c r="E213" s="205"/>
      <c r="F213" s="205"/>
      <c r="G213" s="120"/>
      <c r="H213" s="120"/>
    </row>
    <row r="214" spans="1:8" ht="15" x14ac:dyDescent="0.25">
      <c r="A214" s="120"/>
      <c r="B214" s="205"/>
      <c r="C214" s="205"/>
      <c r="D214" s="205"/>
      <c r="E214" s="205"/>
      <c r="F214" s="205"/>
      <c r="G214" s="120"/>
      <c r="H214" s="120"/>
    </row>
    <row r="215" spans="1:8" ht="15" x14ac:dyDescent="0.25">
      <c r="A215" s="120"/>
      <c r="B215" s="205"/>
      <c r="C215" s="205"/>
      <c r="D215" s="205"/>
      <c r="E215" s="205"/>
      <c r="F215" s="205"/>
      <c r="G215" s="120"/>
      <c r="H215" s="120"/>
    </row>
    <row r="216" spans="1:8" ht="15" x14ac:dyDescent="0.25">
      <c r="A216" s="120"/>
      <c r="B216" s="205"/>
      <c r="C216" s="205"/>
      <c r="D216" s="205"/>
      <c r="E216" s="205"/>
      <c r="F216" s="205"/>
      <c r="G216" s="120"/>
      <c r="H216" s="120"/>
    </row>
    <row r="217" spans="1:8" ht="15" x14ac:dyDescent="0.25">
      <c r="A217" s="120"/>
      <c r="B217" s="205"/>
      <c r="C217" s="205"/>
      <c r="D217" s="205"/>
      <c r="E217" s="205"/>
      <c r="F217" s="205"/>
      <c r="G217" s="120"/>
      <c r="H217" s="120"/>
    </row>
    <row r="218" spans="1:8" ht="15" x14ac:dyDescent="0.25">
      <c r="A218" s="120"/>
      <c r="B218" s="205"/>
      <c r="C218" s="205"/>
      <c r="D218" s="205"/>
      <c r="E218" s="205"/>
      <c r="F218" s="205"/>
      <c r="G218" s="120"/>
      <c r="H218" s="120"/>
    </row>
    <row r="219" spans="1:8" ht="15" x14ac:dyDescent="0.25">
      <c r="A219" s="120"/>
      <c r="B219" s="205"/>
      <c r="C219" s="205"/>
      <c r="D219" s="205"/>
      <c r="E219" s="205"/>
      <c r="F219" s="205"/>
      <c r="G219" s="120"/>
      <c r="H219" s="120"/>
    </row>
    <row r="220" spans="1:8" ht="15" x14ac:dyDescent="0.25">
      <c r="A220" s="120"/>
      <c r="B220" s="205"/>
      <c r="C220" s="205"/>
      <c r="D220" s="205"/>
      <c r="E220" s="205"/>
      <c r="F220" s="205"/>
      <c r="G220" s="120"/>
      <c r="H220" s="120"/>
    </row>
    <row r="221" spans="1:8" ht="15" x14ac:dyDescent="0.25">
      <c r="A221" s="120"/>
      <c r="B221" s="205"/>
      <c r="C221" s="205"/>
      <c r="D221" s="205"/>
      <c r="E221" s="205"/>
      <c r="F221" s="205"/>
      <c r="G221" s="120"/>
      <c r="H221" s="120"/>
    </row>
    <row r="222" spans="1:8" ht="15" x14ac:dyDescent="0.25">
      <c r="A222" s="120"/>
      <c r="B222" s="205"/>
      <c r="C222" s="205"/>
      <c r="D222" s="205"/>
      <c r="E222" s="205"/>
      <c r="F222" s="205"/>
      <c r="G222" s="120"/>
      <c r="H222" s="120"/>
    </row>
    <row r="223" spans="1:8" ht="15" x14ac:dyDescent="0.25">
      <c r="A223" s="120"/>
      <c r="B223" s="205"/>
      <c r="C223" s="205"/>
      <c r="D223" s="205"/>
      <c r="E223" s="205"/>
      <c r="F223" s="205"/>
      <c r="G223" s="120"/>
      <c r="H223" s="120"/>
    </row>
    <row r="224" spans="1:8" ht="15" x14ac:dyDescent="0.25">
      <c r="A224" s="120"/>
      <c r="B224" s="205"/>
      <c r="C224" s="205"/>
      <c r="D224" s="205"/>
      <c r="E224" s="205"/>
      <c r="F224" s="205"/>
      <c r="G224" s="120"/>
      <c r="H224" s="120"/>
    </row>
    <row r="225" spans="1:8" ht="15" x14ac:dyDescent="0.25">
      <c r="A225" s="120"/>
      <c r="B225" s="205"/>
      <c r="C225" s="205"/>
      <c r="D225" s="205"/>
      <c r="E225" s="205"/>
      <c r="F225" s="205"/>
      <c r="G225" s="120"/>
      <c r="H225" s="120"/>
    </row>
    <row r="226" spans="1:8" ht="15" x14ac:dyDescent="0.25">
      <c r="A226" s="120"/>
      <c r="B226" s="205"/>
      <c r="C226" s="205"/>
      <c r="D226" s="205"/>
      <c r="E226" s="205"/>
      <c r="F226" s="205"/>
      <c r="G226" s="120"/>
      <c r="H226" s="120"/>
    </row>
    <row r="227" spans="1:8" ht="15" x14ac:dyDescent="0.25">
      <c r="A227" s="120"/>
      <c r="B227" s="205"/>
      <c r="C227" s="205"/>
      <c r="D227" s="205"/>
      <c r="E227" s="205"/>
      <c r="F227" s="205"/>
      <c r="G227" s="120"/>
      <c r="H227" s="120"/>
    </row>
    <row r="228" spans="1:8" ht="15" x14ac:dyDescent="0.25">
      <c r="A228" s="120"/>
      <c r="B228" s="205"/>
      <c r="C228" s="205"/>
      <c r="D228" s="205"/>
      <c r="E228" s="205"/>
      <c r="F228" s="205"/>
      <c r="G228" s="120"/>
      <c r="H228" s="120"/>
    </row>
    <row r="229" spans="1:8" ht="15" x14ac:dyDescent="0.25">
      <c r="A229" s="120"/>
      <c r="B229" s="205"/>
      <c r="C229" s="205"/>
      <c r="D229" s="205"/>
      <c r="E229" s="205"/>
      <c r="F229" s="205"/>
      <c r="G229" s="120"/>
      <c r="H229" s="120"/>
    </row>
    <row r="230" spans="1:8" ht="15" x14ac:dyDescent="0.25">
      <c r="A230" s="120"/>
      <c r="B230" s="205"/>
      <c r="C230" s="205"/>
      <c r="D230" s="205"/>
      <c r="E230" s="205"/>
      <c r="F230" s="205"/>
      <c r="G230" s="120"/>
      <c r="H230" s="120"/>
    </row>
    <row r="231" spans="1:8" ht="15" x14ac:dyDescent="0.25">
      <c r="A231" s="120"/>
      <c r="B231" s="205"/>
      <c r="C231" s="205"/>
      <c r="D231" s="205"/>
      <c r="E231" s="205"/>
      <c r="F231" s="205"/>
      <c r="G231" s="120"/>
      <c r="H231" s="120"/>
    </row>
    <row r="232" spans="1:8" ht="15" x14ac:dyDescent="0.25">
      <c r="A232" s="120"/>
      <c r="B232" s="205"/>
      <c r="C232" s="205"/>
      <c r="D232" s="205"/>
      <c r="E232" s="205"/>
      <c r="F232" s="205"/>
      <c r="G232" s="120"/>
      <c r="H232" s="120"/>
    </row>
    <row r="233" spans="1:8" ht="15" x14ac:dyDescent="0.25">
      <c r="A233" s="120"/>
      <c r="B233" s="205"/>
      <c r="C233" s="205"/>
      <c r="D233" s="205"/>
      <c r="E233" s="205"/>
      <c r="F233" s="205"/>
      <c r="G233" s="120"/>
      <c r="H233" s="120"/>
    </row>
    <row r="234" spans="1:8" ht="15" x14ac:dyDescent="0.25">
      <c r="A234" s="120"/>
      <c r="B234" s="205"/>
      <c r="C234" s="205"/>
      <c r="D234" s="205"/>
      <c r="E234" s="205"/>
      <c r="F234" s="205"/>
      <c r="G234" s="120"/>
      <c r="H234" s="120"/>
    </row>
    <row r="235" spans="1:8" ht="15" x14ac:dyDescent="0.25">
      <c r="A235" s="120"/>
      <c r="B235" s="205"/>
      <c r="C235" s="205"/>
      <c r="D235" s="205"/>
      <c r="E235" s="205"/>
      <c r="F235" s="205"/>
      <c r="G235" s="120"/>
      <c r="H235" s="120"/>
    </row>
    <row r="236" spans="1:8" ht="15" x14ac:dyDescent="0.25">
      <c r="A236" s="120"/>
      <c r="B236" s="205"/>
      <c r="C236" s="205"/>
      <c r="D236" s="205"/>
      <c r="E236" s="205"/>
      <c r="F236" s="205"/>
      <c r="G236" s="120"/>
      <c r="H236" s="120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item1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 E U R \ T a g I n f o \ V r i j e d n o s t & l t ; / K e y & g t ; & l t ; / D i a g r a m O b j e c t K e y & g t ; & l t ; D i a g r a m O b j e c t K e y & g t ; & l t ; K e y & g t ; M e a s u r e s \ Z b r o j   r e s u r s a   P l a n   z a   2 0 2 4 .   E U R & l t ; / K e y & g t ; & l t ; / D i a g r a m O b j e c t K e y & g t ; & l t ; D i a g r a m O b j e c t K e y & g t ; & l t ; K e y & g t ; M e a s u r e s \ Z b r o j   r e s u r s a   P l a n   z a   2 0 2 4 .   E U R \ T a g I n f o \ F o r m u l a & l t ; / K e y & g t ; & l t ; / D i a g r a m O b j e c t K e y & g t ; & l t ; D i a g r a m O b j e c t K e y & g t ; & l t ; K e y & g t ; M e a s u r e s \ Z b r o j   r e s u r s a   P l a n   z a   2 0 2 4 .   E U R \ T a g I n f o \ V r i j e d n o s t & l t ; / K e y & g t ; & l t ; / D i a g r a m O b j e c t K e y & g t ; & l t ; D i a g r a m O b j e c t K e y & g t ; & l t ; K e y & g t ; M e a s u r e s \ Z b r o j   r e s u r s a   I Z V O R N I                       P l a n   z a   2 0 2 3 .   E U R & l t ; / K e y & g t ; & l t ; / D i a g r a m O b j e c t K e y & g t ; & l t ; D i a g r a m O b j e c t K e y & g t ; & l t ; K e y & g t ; M e a s u r e s \ Z b r o j   r e s u r s a   I Z V O R N I                       P l a n   z a   2 0 2 3 .   E U R \ T a g I n f o \ F o r m u l a & l t ; / K e y & g t ; & l t ; / D i a g r a m O b j e c t K e y & g t ; & l t ; D i a g r a m O b j e c t K e y & g t ; & l t ; K e y & g t ; M e a s u r e s \ Z b r o j   r e s u r s a   I Z V O R N I                       P l a n   z a   2 0 2 3 .   E U R \ T a g I n f o \ V r i j e d n o s t & l t ; / K e y & g t ; & l t ; / D i a g r a m O b j e c t K e y & g t ; & l t ; D i a g r a m O b j e c t K e y & g t ; & l t ; K e y & g t ; M e a s u r e s \ Z b r o j   r e s u r s a   I z v r ae n j e   0 1 . 0 1 . - 3 0 . 0 6 . 2 0 2 2 . & l t ; / K e y & g t ; & l t ; / D i a g r a m O b j e c t K e y & g t ; & l t ; D i a g r a m O b j e c t K e y & g t ; & l t ; K e y & g t ; M e a s u r e s \ Z b r o j   r e s u r s a   I z v r ae n j e   0 1 . 0 1 . - 3 0 . 0 6 . 2 0 2 2 . \ T a g I n f o \ F o r m u l a & l t ; / K e y & g t ; & l t ; / D i a g r a m O b j e c t K e y & g t ; & l t ; D i a g r a m O b j e c t K e y & g t ; & l t ; K e y & g t ; M e a s u r e s \ Z b r o j   r e s u r s a   I z v r ae n j e   0 1 . 0 1 . - 3 0 . 0 6 . 2 0 2 2 . \ T a g I n f o \ V r i j e d n o s t & l t ; / K e y & g t ; & l t ; / D i a g r a m O b j e c t K e y & g t ; & l t ; D i a g r a m O b j e c t K e y & g t ; & l t ; K e y & g t ; M e a s u r e s \ P r o j e k c i j a 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 H R K \ T a g I n f o \ V r i j e d n o s t & l t ; / K e y & g t ; & l t ; / D i a g r a m O b j e c t K e y & g t ; & l t ; D i a g r a m O b j e c t K e y & g t ; & l t ; K e y & g t ; M e a s u r e s \ P l a n   z a   2 0 2 4   E U R & l t ; / K e y & g t ; & l t ; / D i a g r a m O b j e c t K e y & g t ; & l t ; D i a g r a m O b j e c t K e y & g t ; & l t ; K e y & g t ; M e a s u r e s \ P l a n   z a   2 0 2 4   E U R \ T a g I n f o \ F o r m u l a & l t ; / K e y & g t ; & l t ; / D i a g r a m O b j e c t K e y & g t ; & l t ; D i a g r a m O b j e c t K e y & g t ; & l t ; K e y & g t ; M e a s u r e s \ P l a n   z a   2 0 2 4 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 E U R \ T a g I n f o \ V r i j e d n o s t & l t ; / K e y & g t ; & l t ; / D i a g r a m O b j e c t K e y & g t ; & l t ; D i a g r a m O b j e c t K e y & g t ; & l t ; K e y & g t ; M e a s u r e s \ P l a n   z a   2 0 2 4   E U R   9 2 1 1   P r i j .   s r e d .   i z   P r e t h . & l t ; / K e y & g t ; & l t ; / D i a g r a m O b j e c t K e y & g t ; & l t ; D i a g r a m O b j e c t K e y & g t ; & l t ; K e y & g t ; M e a s u r e s \ P l a n   z a   2 0 2 4   E U R   9 2 1 1   P r i j .   s r e d .   i z   P r e t h . \ T a g I n f o \ F o r m u l a & l t ; / K e y & g t ; & l t ; / D i a g r a m O b j e c t K e y & g t ; & l t ; D i a g r a m O b j e c t K e y & g t ; & l t ; K e y & g t ; M e a s u r e s \ P l a n   z a   2 0 2 4 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 2 0 2 4   E U R   9 2 1 2   P r i j .   s r e d .   u   S l j e d .   g o d . & l t ; / K e y & g t ; & l t ; / D i a g r a m O b j e c t K e y & g t ; & l t ; D i a g r a m O b j e c t K e y & g t ; & l t ; K e y & g t ; M e a s u r e s \ P l a n   z a   2 0 2 4 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 2 0 2 4 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 F I L T E R & l t ; / K e y & g t ; & l t ; / D i a g r a m O b j e c t K e y & g t ; & l t ; D i a g r a m O b j e c t K e y & g t ; & l t ; K e y & g t ; M e a s u r e s \ P r o j e k c i j a   z a   2 0 2 5   E U R   F I L T E R \ T a g I n f o \ F o r m u l a & l t ; / K e y & g t ; & l t ; / D i a g r a m O b j e c t K e y & g t ; & l t ; D i a g r a m O b j e c t K e y & g t ; & l t ; K e y & g t ; M e a s u r e s \ P r o j e k c i j a   z a   2 0 2 5   E U R   F I L T E R \ T a g I n f o \ V r i j e d n o s t & l t ; / K e y & g t ; & l t ; / D i a g r a m O b j e c t K e y & g t ; & l t ; D i a g r a m O b j e c t K e y & g t ; & l t ; K e y & g t ; M e a s u r e s \ P r o j e k c i j a   z a   2 0 2 6   E U R   F I L T E R & l t ; / K e y & g t ; & l t ; / D i a g r a m O b j e c t K e y & g t ; & l t ; D i a g r a m O b j e c t K e y & g t ; & l t ; K e y & g t ; M e a s u r e s \ P r o j e k c i j a   z a   2 0 2 6   E U R   F I L T E R \ T a g I n f o \ F o r m u l a & l t ; / K e y & g t ; & l t ; / D i a g r a m O b j e c t K e y & g t ; & l t ; D i a g r a m O b j e c t K e y & g t ; & l t ; K e y & g t ; M e a s u r e s \ P r o j e k c i j a   z a   2 0 2 6   E U R   F I L T E R \ T a g I n f o \ V r i j e d n o s t & l t ; / K e y & g t ; & l t ; / D i a g r a m O b j e c t K e y & g t ; & l t ; D i a g r a m O b j e c t K e y & g t ; & l t ; K e y & g t ; M e a s u r e s \ P l a n   z a   2 0 2 4   E U R   F I L T E R & l t ; / K e y & g t ; & l t ; / D i a g r a m O b j e c t K e y & g t ; & l t ; D i a g r a m O b j e c t K e y & g t ; & l t ; K e y & g t ; M e a s u r e s \ P l a n   z a   2 0 2 4   E U R   F I L T E R \ T a g I n f o \ F o r m u l a & l t ; / K e y & g t ; & l t ; / D i a g r a m O b j e c t K e y & g t ; & l t ; D i a g r a m O b j e c t K e y & g t ; & l t ; K e y & g t ; M e a s u r e s \ P l a n   z a   2 0 2 4   E U R   F I L T E R \ T a g I n f o \ V r i j e d n o s t & l t ; / K e y & g t ; & l t ; / D i a g r a m O b j e c t K e y & g t ; & l t ; D i a g r a m O b j e c t K e y & g t ; & l t ; K e y & g t ; M e a s u r e s \ P l a n 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 2 0 2 2   E U R   9 2 1 1   P r i j .   s r e d .   i z   P r e t h . & l t ; / K e y & g t ; & l t ; / D i a g r a m O b j e c t K e y & g t ; & l t ; D i a g r a m O b j e c t K e y & g t ; & l t ; K e y & g t ; M e a s u r e s \ P l a n   z a   2 0 2 2   E U R   9 2 1 1   P r i j .   s r e d .   i z   P r e t h . \ T a g I n f o \ F o r m u l a & l t ; / K e y & g t ; & l t ; / D i a g r a m O b j e c t K e y & g t ; & l t ; D i a g r a m O b j e c t K e y & g t ; & l t ; K e y & g t ; M e a s u r e s \ P l a n   z a   2 0 2 2 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 2 0 2 2   E U R   9 2 1 2   P r i j .   s r e d .   u   S l j e d .   g o d . & l t ; / K e y & g t ; & l t ; / D i a g r a m O b j e c t K e y & g t ; & l t ; D i a g r a m O b j e c t K e y & g t ; & l t ; K e y & g t ; M e a s u r e s \ P l a n 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 g o d . \ T a g I n f o \ V r i j e d n o s t & l t ; / K e y & g t ; & l t ; / D i a g r a m O b j e c t K e y & g t ; & l t ; D i a g r a m O b j e c t K e y & g t ; & l t ; K e y & g t ; M e a s u r e s \ P l a n   z a   2 0 2 2   E U R   F I L T E R & l t ; / K e y & g t ; & l t ; / D i a g r a m O b j e c t K e y & g t ; & l t ; D i a g r a m O b j e c t K e y & g t ; & l t ; K e y & g t ; M e a s u r e s \ P l a n   z a   2 0 2 2   E U R   F I L T E R \ T a g I n f o \ F o r m u l a & l t ; / K e y & g t ; & l t ; / D i a g r a m O b j e c t K e y & g t ; & l t ; D i a g r a m O b j e c t K e y & g t ; & l t ; K e y & g t ; M e a s u r e s \ P l a n   z a   2 0 2 2   E U R   F I L T E R \ T a g I n f o \ V r i j e d n o s t & l t ; / K e y & g t ; & l t ; / D i a g r a m O b j e c t K e y & g t ; & l t ; D i a g r a m O b j e c t K e y & g t ; & l t ; K e y & g t ; M e a s u r e s \ I Z V O R N I   P l a n   z a   2 0 2 3   E U R & l t ; / K e y & g t ; & l t ; / D i a g r a m O b j e c t K e y & g t ; & l t ; D i a g r a m O b j e c t K e y & g t ; & l t ; K e y & g t ; M e a s u r e s \ I Z V O R N I   P l a n   z a   2 0 2 3   E U R \ T a g I n f o \ F o r m u l a & l t ; / K e y & g t ; & l t ; / D i a g r a m O b j e c t K e y & g t ; & l t ; D i a g r a m O b j e c t K e y & g t ; & l t ; K e y & g t ; M e a s u r e s \ I Z V O R N I   P l a n   z a   2 0 2 3   E U R \ T a g I n f o \ V r i j e d n o s t & l t ; / K e y & g t ; & l t ; / D i a g r a m O b j e c t K e y & g t ; & l t ; D i a g r a m O b j e c t K e y & g t ; & l t ; K e y & g t ; M e a s u r e s \ I Z V O R N I   P l a n   z a   2 0 2 3   E U R   9 2 1 1   P r i j .   s r e d .   i z   P r e t h . & l t ; / K e y & g t ; & l t ; / D i a g r a m O b j e c t K e y & g t ; & l t ; D i a g r a m O b j e c t K e y & g t ; & l t ; K e y & g t ; M e a s u r e s \ I Z V O R N I 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 P r e t h . \ T a g I n f o \ F o r m u l a & l t ; / K e y & g t ; & l t ; / D i a g r a m O b j e c t K e y & g t ; & l t ; D i a g r a m O b j e c t K e y & g t ; & l t ; K e y & g t ; M e a s u r e s \ I Z V O R N I 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 P r e t h . \ T a g I n f o \ V r i j e d n o s t & l t ; / K e y & g t ; & l t ; / D i a g r a m O b j e c t K e y & g t ; & l t ; D i a g r a m O b j e c t K e y & g t ; & l t ; K e y & g t ; M e a s u r e s \ I Z V O R N I   P l a n   z a   2 0 2 3   E U R   9 2 1 2   P r i j .   s r e d .   u   S l j e d .   g o d . & l t ; / K e y & g t ; & l t ; / D i a g r a m O b j e c t K e y & g t ; & l t ; D i a g r a m O b j e c t K e y & g t ; & l t ; K e y & g t ; M e a s u r e s \ I Z V O R N I 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 g o d . \ T a g I n f o \ F o r m u l a & l t ; / K e y & g t ; & l t ; / D i a g r a m O b j e c t K e y & g t ; & l t ; D i a g r a m O b j e c t K e y & g t ; & l t ; K e y & g t ; M e a s u r e s \ I Z V O R N I 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  P l a n   z a   2 0 2 3   E U R   F I L T E R & l t ; / K e y & g t ; & l t ; / D i a g r a m O b j e c t K e y & g t ; & l t ; D i a g r a m O b j e c t K e y & g t ; & l t ; K e y & g t ; M e a s u r e s \ I Z V O R N I   P l a n   z a   2 0 2 3   E U R   F I L T E R \ T a g I n f o \ F o r m u l a & l t ; / K e y & g t ; & l t ; / D i a g r a m O b j e c t K e y & g t ; & l t ; D i a g r a m O b j e c t K e y & g t ; & l t ; K e y & g t ; M e a s u r e s \ I Z V O R N I   P l a n   z a   2 0 2 3   E U R   F I L T E R \ T a g I n f o \ V r i j e d n o s t & l t ; / K e y & g t ; & l t ; / D i a g r a m O b j e c t K e y & g t ; & l t ; D i a g r a m O b j e c t K e y & g t ; & l t ; K e y & g t ; M e a s u r e s \ I z v r ae n j e 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 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 2 & l t ; / K e y & g t ; & l t ; / D i a g r a m O b j e c t K e y & g t ; & l t ; D i a g r a m O b j e c t K e y & g t ; & l t ; K e y & g t ; C o l u m n s \ P l a n   z a   2 0 2 2 .   E U R & l t ; / K e y & g t ; & l t ; / D i a g r a m O b j e c t K e y & g t ; & l t ; D i a g r a m O b j e c t K e y & g t ; & l t ; K e y & g t ; C o l u m n s \ I z v r ae n j e   z a   2 0 2 2 .   E U R & l t ; / K e y & g t ; & l t ; / D i a g r a m O b j e c t K e y & g t ; & l t ; D i a g r a m O b j e c t K e y & g t ; & l t ; K e y & g t ; C o l u m n s \ I Z V O R N I                       P l a n   z a   2 0 2 3 .   E U R & l t ; / K e y & g t ; & l t ; / D i a g r a m O b j e c t K e y & g t ; & l t ; D i a g r a m O b j e c t K e y & g t ; & l t ; K e y & g t ; C o l u m n s \ I z v r ae n j e   z a   2 0 2 3 .   E U R & l t ; / K e y & g t ; & l t ; / D i a g r a m O b j e c t K e y & g t ; & l t ; D i a g r a m O b j e c t K e y & g t ; & l t ; K e y & g t ; C o l u m n s \ P l a n 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I n d e k s & l t ; / K e y & g t ; & l t ; / D i a g r a m O b j e c t K e y & g t ; & l t ; D i a g r a m O b j e c t K e y & g t ; & l t ; K e y & g t ; C o l u m n s \ I n d e k s 2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 E U R & a m p ; g t ; \ C O L U M N & l t ; / K e y & g t ; & l t ; / D i a g r a m O b j e c t K e y & g t ; & l t ; D i a g r a m O b j e c t K e y & g t ; & l t ; K e y & g t ; L i n k s \ & a m p ; l t ; C o l u m n s \ Z b r o j 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2 6 & l t ; / F o c u s C o l u m n & g t ; & l t ; F o c u s R o w & g t ; 8 & l t ; / F o c u s R o w & g t ; & l t ; S e l e c t i o n E n d C o l u m n & g t ; 2 6 & l t ; / S e l e c t i o n E n d C o l u m n & g t ; & l t ; S e l e c t i o n E n d R o w & g t ; 8 & l t ; / S e l e c t i o n E n d R o w & g t ; & l t ; S e l e c t i o n S t a r t C o l u m n & g t ; 2 6 & l t ; / S e l e c t i o n S t a r t C o l u m n & g t ; & l t ; S e l e c t i o n S t a r t R o w & g t ; 8 & l t ; / S e l e c t i o n S t a r t R o w & g t ; & l t ; T e x t s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M e a s u r e G r i d T e x t & g t ; & l t ; C o l u m n & g t ; 1 9 & l t ; / C o l u m n & g t ; & l t ; L a y e d O u t & g t ; t r u e & l t ; / L a y e d O u t & g t ; & l t ; R o w & g t ; 5 & l t ; / R o w & g t ; & l t ; / M e a s u r e G r i d T e x t & g t ; & l t ; M e a s u r e G r i d T e x t & g t ; & l t ; C o l u m n & g t ; 1 9 & l t ; / C o l u m n & g t ; & l t ; L a y e d O u t & g t ; t r u e & l t ; / L a y e d O u t & g t ; & l t ; R o w & g t ; 7 & l t ; / R o w & g t ; & l t ; / M e a s u r e G r i d T e x t & g t ; & l t ; M e a s u r e G r i d T e x t & g t ; & l t ; C o l u m n & g t ; 1 9 & l t ; / C o l u m n & g t ; & l t ; L a y e d O u t & g t ; t r u e & l t ; / L a y e d O u t & g t ; & l t ; R o w & g t ; 8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 I Z V O R N I                    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 2 0 2 2 . 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                    P l a n   z a  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 z a   2 0 2 3 . 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d e k s 2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 I Z V O R N I                       P l a n   z a   2 0 2 3 .   E U R & a m p ; g t ; - & a m p ; l t ; M e a s u r e s \ I Z V O R N I                       P l a n   z a   2 0 2 3 . 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6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 K o n t n i P l a n D 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 K o n t n i P l a n D 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 F I N I Z V K O N 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 F I N I Z V K O N 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 P O   I Z V O R I M A 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 2 0 2 1 .   S T A R O 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         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 C o l u m n s \ A K T I V N O S T 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 B a z a Z a U p i t 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 B a z a Z a U p i t 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 z a 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                    P l a n   z a 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 z a 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 2 0 2 6 . 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 0 1 . 0 1 . - 3 0 . 0 6 . 2 0 2 2 . 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 /   T E K U I                                                       P l a n   z a 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 C o l u m n s \ I n d e k s 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 C o l u m n s \ I n d e k s 2 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 C o l u m n s \ G L A V N I  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  `I F R A 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6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22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4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 2 4 3 < / H e i g h t > < / S a n d b o x E d i t o r . F o r m u l a B a r S t a t e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6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59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F w K A A B Q S w M E F A A C A A g A G 3 Y f V 5 t 5 p W 2 n A A A A + Q A A A B I A H A B D b 2 5 m a W c v U G F j a 2 F n Z S 5 4 b W w g o h g A K K A U A A A A A A A A A A A A A A A A A A A A A A A A A A A A h Y + 9 D o I w G E V f h X S n P 4 j G k I 8 y u D h I Y j Q x r g 1 U a I R i 2 m J 5 N w c f y V e Q R D F s j v f k D O e + H k / I h r Y J 7 t J Y 1 e k U M U x R I H X R l U p X K e r d J V y j j M N e F F d R y W C U t U 0 G W 6 a o d u 6 W E O K 9 x 3 6 B O 1 O R i F J G z v n u W N S y F e g n q / 9 y q L R 1 Q h c S c T h 9 Y n i E o x j H d L X E L K Y M y M Q h V 3 r m j M m Y A p l B 2 P S N 6 4 3 k t Q m 3 B y D T B P K 9 w d 9 Q S w M E F A A C A A g A G 3 Y f V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t 2 H 1 c e l l l L X A c A A H c k A A A T A B w A R m 9 y b X V s Y X M v U 2 V j d G l v b j E u b S C i G A A o o B Q A A A A A A A A A A A A A A A A A A A A A A A A A A A C t W d 1 O G z k U v k f q O 1 i z U h W k N J u Z C W n Z b l c K C b Q D J a H 5 a a U A q g Z i i p P J T O S Z S S k o t 7 3 a l X b f Y P s i e w X v t b Y n P 7 b H n m S g C I n g c + z z n c / H P s c n I b y M U O C D T v L X f L 2 1 F V 6 7 G A 7 A n n v r 9 t 3 e B E X g D f B g 9 G w L k J 9 O E O N L S E b 2 b y 6 h V 6 r H G E M / + h T g 0 U U Q j A r b d 6 d N d w z f G K v Z x v n s t B 7 4 E V E 7 L y a L / G L U r 1 3 / C z H S / T a B B l m t 6 1 5 4 s N T F r h 9 e B X h c D 7 x 4 7 F N h W E g s F u / u j L Z 7 / 1 f s G 0 U Q E Q G I 4 E 0 0 K 4 I 7 4 6 T t v G s 1 H H D S A k 7 / Y 6 v t H N f S O h h d B w M E T K 3 E E i S z 7 S X U N v S J R w O Q Y A p X a B P B f L g g + U T x q o E Z 7 D N B w h u p D Q b M h D 9 A d B t c b 2 5 u Z Y 1 o J E O F N C S y a L v W b x z u v y c f o X t 5 D d A V 6 B I / S p 3 I x V H 4 C U X X h d O E v n N O e R t E 1 9 A H C w m A X g i B H 3 v e e m C m G p n W D 2 L 1 7 f v a x 9 p m A B P V J 8 C z 8 s E z F / i a Z L f a r b f t 2 v F m Q C 0 L H D j N W r P u H H a O n g L Y z g e Y R q u R E 2 n 5 F X j q r l f y o b Q Z y l Z j D h R 0 n I P 2 h h G g 2 f 3 s S Z o d y J 7 U f c y k / l N Y 3 M n H Y k V i s V n r O x / z s t h 0 b 9 E U Y C Z x c 5 K Z f 2 7 3 C X P 7 m X M 3 Y 7 i a j + G d 1 b W c I 0 T Z h K f E w c t 8 K K s r l D l C Q E S 5 n t I D 5 H n E f C P 4 y i U f O k h H M t C 9 J C l v m d p o w H I Z l 0 u y X M 4 7 w c E Y D a F P f l 0 w x W H k m m t K A R E d S 7 H z h W 1 t X q + k J A e x P 7 p E w 3 D k A j D y 3 B B d o Z F L B l y p B s j W N X X 1 g h N O Y u p T A C Y Y j l 0 w C L w h V F K p I q A o + i S 4 s Q Z N p m M c Q L 5 O s d Y y r n a H l W P L k k P k b J H n 0 6 N C d p W L O M 1 4 O n t o F R a n Q l Q Q z 7 V K l p 4 3 U 5 4 H U 7 m L I p 1 F e V H J v g q v y k m O k D R 1 S 4 q X e y A C j i A t 4 N v B V 6 5 a 7 U C P l P h 0 r C A 5 N b 9 G C v L l 8 P s f y d U A X H 8 A l l c K H T Z q 1 e p O u V w 2 m E i Q z G 8 A U y + y t C J b P 2 u n m i F 7 m S E k 5 4 c G b 4 g A I q F L P 2 h V u 7 3 7 v x 2 F 9 I g 5 q z K R S F Q O d Z n k l V a y q 5 D 0 d 3 d 3 j W 3 u I v F D i C M a W S Q k w X v o f 4 m u 1 R l D 3 H I S F n P l + c 6 y 7 J A M L b d x u w g c P 6 p W S j R s N c F j a q J H C W w Z R c n / 5 2 R q Z Z t / R Y 2 D 6 e r J Y v H P K C p Z P a M k C O R A z S 3 M F N Q c I H J t A n I E s X t J Z o W 6 9 5 J k n F 6 W 8 k y e L J Z K u S x q b n O 3 w w Y w N K 8 j P W w F o J K Z C c n K C U n z I s p w Q Y X J y s R k q z H x N 6 S 9 P u H o P a B Z R 7 i k 0 v k 6 T e w q z J U a j O Z 1 O p a o w 0 X i M c T U t Q 8 x x A h y 4 d e E I f H h M E B y i q B Z X Y G T 2 D 0 K / B P P 9 f u 1 R v P Q o U r z f s e M F u O 8 j K x A F z 5 C / o A c 6 6 u o F Z M l d J B M D S Y J u I a a P L A Y k 5 s D s z Y C Z q q R W f m Q W W u Q 8 R t U W R u h s h 9 C b 2 q T M L E 3 i J O K I X q 0 u b P 2 G m f 3 b y Y k 9 x A z Y l A t I S V y 9 n l 5 T c j 4 F S F 5 R 0 e i A O z h Y E i S L T u n x k w 3 r u 2 v m f o G m w Y 4 p V 9 h I o E o j U p t N / W K J T O b j B R i 5 U n 4 S X x Y e f m g x v M w Y m 3 C i J W L E S v N i P X z G L F z M 2 L l Y 8 T e h B E 7 F y P p E 1 O y f x 4 j l d y M 2 P k Y q R i K y y z V E K 8 H 4 w v k c 8 Z T M I v y c 0 x 4 L M 2 K 8 x X w Y i l a Z e x 9 a 0 A P j R G 5 w w o G I H M + x E E E O 9 E 3 e n s G P i l e 5 4 s 8 / E s X B c 5 8 N R 1 e M w O w 5 F l R + f 5 M P + E e D Z x b S Y t e K l 5 t f e U s + 1 l U 1 k P q C k i Z Y r U g K n o Q K b h F L j l K 1 Z s + o n f 0 E Z 2 C Q i O Z a z x x A b Z g E 5 g G 9 9 y X m N Z M s Y z U F 0 f L L 3 T 2 2 q 1 D e W 3 + e y S 1 o n j R p p s / a + u O F E e s A 0 Y O N b h 1 g V W 2 r B L Y 7 7 U X N b E f j y 8 g T v y + n e K H H 9 T W W k 3 K R N M B q x 9 u f X v j 9 b W a 3 G o V r Q 6 5 e e C I 9 a 0 S z Z 2 N N a s b I C y b J f L 7 w i 6 X y t U S 4 y K D h 1 9 B d / + o d / + d Z 0 T + E R j K Z 1 u t T + 7 r U a g V W J J E i C m I x t A P p q 6 P Q B j F k 0 u k P 0 e K A J Q 7 q u o 4 t s W A r 2 g V W d Z 4 t o X 8 L H y r L 5 y F D P W Y 7 5 z F s l D 1 t X P u Q 6 f 4 8 l l 6 K 2 a / R 5 U Z l u 8 z i v S k 0 A n s R D 5 i s c Z R Q 2 I r w E t m l p Q c I J b d m P d h w a j / d t Y j j + r w z E e j U Y z P W j 5 s Y D S F 4 A V o 4 I f / 3 C n Z j p g a I V G M 4 R T d o m F 8 R h J T u 3 b / Z 6 9 J 9 r P W O H a a T q f b r t W d w 9 r Z 2 y N w 1 G p 2 W 2 c r U J + Z p 4 1 e + z O B N I Q P P y J 3 W L r x w h u S y V g b k b i N Y 6 n T h B G m k Y A h H 6 d c q 4 l 5 x 7 U n x 5 C 2 l Y y V V b 5 d R t h 7 + I E w 7 V S T k 9 Z w + b 1 V V W g y A B L F b J K 4 b a u C S K q P f L b v 4 S Q Y o u Q 8 0 M k l c S I 3 t J z N j Q l L r B z p j b y A x o D q C I u 5 V u F y k U b k G L K s F s E x w 0 v e g f T v O z Q Y Q D / 7 G 5 i 1 O S g F j p 4 N h Z / i M d A 4 n a E 2 p 1 D Z k u + Q y S p 6 U u W c 8 o r L t S u P L e z 4 5 R 9 5 P 0 t e S j y L s c n + 4 y l q B A M 3 i Y o J R p 7 7 J b j / h 9 h V t w B V q J T P g E X v 7 3 Q l O n 9 O C H h + y r l 7 L l x p G h y v / w d Q S w E C L Q A U A A I A C A A b d h 9 X m 3 m l b a c A A A D 5 A A A A E g A A A A A A A A A A A A A A A A A A A A A A Q 2 9 u Z m l n L 1 B h Y 2 t h Z 2 U u e G 1 s U E s B A i 0 A F A A C A A g A G 3 Y f V 1 N y O C y b A A A A 4 Q A A A B M A A A A A A A A A A A A A A A A A 8 w A A A F t D b 2 5 0 Z W 5 0 X 1 R 5 c G V z X S 5 4 b W x Q S w E C L Q A U A A I A C A A b d h 9 X H p Z Z S 1 w H A A B 3 J A A A E w A A A A A A A A A A A A A A A A D b A Q A A R m 9 y b X V s Y X M v U 2 V j d G l v b j E u b V B L B Q Y A A A A A A w A D A M I A A A C E C Q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4 p S Q A A A A A A A A d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C Y X p h W m F V c G l 0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l B p d m 9 0 T 2 J q Z W N 0 T m F t Z S I g V m F s d W U 9 I n N T Q c W 9 R V R B S y F a Y W 9 r c m V 0 b m E g d G F i b G l j Y T M i I C 8 + P E V u d H J 5 I F R 5 c G U 9 I k Z p b G x l Z E N v b X B s Z X R l U m V z d W x 0 V G 9 X b 3 J r c 2 h l Z X Q i I F Z h b H V l P S J s M C I g L z 4 8 R W 5 0 c n k g V H l w Z T 0 i S X N Q c m l 2 Y X R l I i B W Y W x 1 Z T 0 i b D A i I C 8 + P E V u d H J 5 I F R 5 c G U 9 I l F 1 Z X J 5 S U Q i I F Z h b H V l P S J z O T R k O D Q y N 2 M t M T B j Z S 0 0 Z D h i L W E y Y z M t N T I 3 M G Q w N z A 3 Z G F h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V G 9 E Y X R h T W 9 k Z W x F b m F i b G V k I i B W Y W x 1 Z T 0 i b D E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I D Q m c X V v d D s s J n F 1 b 3 Q 7 R n V u a 2 N p a n N r Y S A g a 2 x h c 2 l m a W t h Y 2 l q Y S A x J n F 1 b 3 Q 7 L C Z x d W 9 0 O 0 Z 1 b m t j a W p z a 2 E g I G t s Y X N p Z m l r Y W N p a m E g M i Z x d W 9 0 O y w m c X V v d D t Q b G F u I H p h I D I w M j I u I E V V U i Z x d W 9 0 O y w m c X V v d D t J e n Z y x a F l b m p l I H p h I D I w M j I u I E V V U i Z x d W 9 0 O y w m c X V v d D t J W l Z P U k 5 J I C A g I C A g I C A g I C B Q b G F u I H p h I D I w M j M u I E V V U i Z x d W 9 0 O y w m c X V v d D t J e n Z y x a F l b m p l I H p h I D I w M j M u I E V V U i Z x d W 9 0 O y w m c X V v d D t Q b G F u I H p h I D I w M j Q u I E V V U i Z x d W 9 0 O y w m c X V v d D t Q c m 9 q Z W t j a W p h I H p h I D I w M j U u I E V V U i Z x d W 9 0 O y w m c X V v d D t Q c m 9 q Z W t j a W p h I H p h I D I w M j Y u I E V V U i Z x d W 9 0 O y w m c X V v d D t J e n Z y x a F l b m p l I D A x L j A x L i 0 z M C 4 w N i 4 y M D I y L i Z x d W 9 0 O y w m c X V v d D t J W l Z P U k 5 J I C 8 g V E V L V c S G S S A g I C A g I C A g I C A g I C A g I C A g I C A g I C A g I C A g I F B s Y W 4 g e m E g M j A y M y 4 m c X V v d D s s J n F 1 b 3 Q 7 S X p 2 c s W h Z W 5 q Z S A w M S 4 w M S 4 t M z A u M D Y u M j A y M y 4 m c X V v d D s s J n F 1 b 3 Q 7 S W 5 k Z W t z J n F 1 b 3 Q 7 L C Z x d W 9 0 O 0 l u Z G V r c z I m c X V v d D s s J n F 1 b 3 Q 7 U k F a R E p F T C Z x d W 9 0 O y w m c X V v d D t H T E F W Q S Z x d W 9 0 O y w m c X V v d D t H T E F W T k k g U F J P R 1 J B T S Z x d W 9 0 O y w m c X V v d D t Q U k 9 H U k F N J n F 1 b 3 Q 7 L C Z x d W 9 0 O 1 B P R F B S T 0 d S Q U 0 g x a B J R l J B I E k g T k F a S V Y m c X V v d D s s J n F 1 b 3 Q 7 S V p W T 1 I g U 0 l G U k E g S S B O Q V p J V i A y J n F 1 b 3 Q 7 L C Z x d W 9 0 O 0 t v b n R v I E J y b 2 o g a S B O Y X p p d i A x J n F 1 b 3 Q 7 L C Z x d W 9 0 O 0 t v b n R v I E J y b 2 o g a S B O Y X p p d i A y J n F 1 b 3 Q 7 L C Z x d W 9 0 O 0 t v b n R v I E J y b 2 o g a S B O Y X p p d i A z J n F 1 b 3 Q 7 L C Z x d W 9 0 O 0 t v b n R v I E J y b 2 o g a S B O Y X p p d i A 0 J n F 1 b 3 Q 7 X S I g L z 4 8 R W 5 0 c n k g V H l w Z T 0 i R m l s b F N 0 Y X R 1 c y I g V m F s d W U 9 I n N D b 2 1 w b G V 0 Z S I g L z 4 8 R W 5 0 c n k g V H l w Z T 0 i R m l s b E N v b H V t b l R 5 c G V z I i B W Y W x 1 Z T 0 i c 0 J n W U d C Z 1 l H Q m d V R k J R V U Z C U V V G Q l F V R k J R W U d C Z 1 l H Q m d Z R 0 J n W T 0 i I C 8 + P E V u d H J 5 I F R 5 c G U 9 I k Z p b G x P Y m p l Y 3 R U e X B l I i B W Y W x 1 Z T 0 i c 1 B p d m 9 0 V G F i b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G a W x s Z W Q g R G 9 3 b j E u e 1 J B W k R K R U w s M j F 9 J n F 1 b 3 Q 7 L C Z x d W 9 0 O 1 N l Y 3 R p b 2 4 x L 0 J h e m F a Y V V w a X Q v R m l s b G V k I E R v d 2 4 x L n t H T E F W Q S w y M n 0 m c X V v d D s s J n F 1 b 3 Q 7 U 2 V j d G l v b j E v Q m F 6 Y V p h V X B p d C 9 G a W x s Z W Q g R G 9 3 b j E u e 0 d M Q V Z O S S B Q U k 9 H U k F N L D I z f S Z x d W 9 0 O y w m c X V v d D t T Z W N 0 a W 9 u M S 9 C Y X p h W m F V c G l 0 L 0 Z p b G x l Z C B E b 3 d u M S 5 7 U F J P R 1 J B T S w y N H 0 m c X V v d D s s J n F 1 b 3 Q 7 U 2 V j d G l v b j E v Q m F 6 Y V p h V X B p d C 9 N Z X J n Z W Q g Q 2 9 s d W 1 u c z E u e 1 B P R F B S T 0 d S Q U 0 g x a B J R l J B I E k g T k F a S V Y s M j V 9 J n F 1 b 3 Q 7 L C Z x d W 9 0 O 1 N l Y 3 R p b 2 4 x L 0 J h e m F a Y V V w a X Q v T W V y Z 2 V k I E N v b H V t b n M u e 0 l a V k 9 S I M W g S U Z S Q S B J I E 5 B W k l W L D I 3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6 d n L F o W V u a m U g e m E g M j A y M i 4 g R V V S L D h 9 J n F 1 b 3 Q 7 L C Z x d W 9 0 O 1 N l Y 3 R p b 2 4 x L 0 J h e m F a Y V V w a X Q v U H J v b W l q Z W 5 q Z W 5 h I H Z y c 3 R h L n t J W l Z P U k 5 J I C A g I C A g I C A g I C B Q b G F u I H p h I D I w M j M u I E V V U i w 5 f S Z x d W 9 0 O y w m c X V v d D t T Z W N 0 a W 9 u M S 9 C Y X p h W m F V c G l 0 L 1 B y b 2 1 p a m V u a m V u Y S B 2 c n N 0 Y S 5 7 S X p 2 c s W h Z W 5 q Z S B 6 Y S A y M D I z L i B F V V I s M T B 9 J n F 1 b 3 Q 7 L C Z x d W 9 0 O 1 N l Y 3 R p b 2 4 x L 0 J h e m F a Y V V w a X Q v U H J v b W l q Z W 5 q Z W 5 h I H Z y c 3 R h L n t Q b G F u I H p h I D I w M j Q u I E V V U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S W 5 k Z W t z L D E 3 f S Z x d W 9 0 O y w m c X V v d D t T Z W N 0 a W 9 u M S 9 C Y X p h W m F V c G l 0 L 1 B y b 2 1 p a m V u a m V u Y S B 2 c n N 0 Y S 5 7 S W 5 k Z W t z M i w x O H 0 m c X V v d D s s J n F 1 b 3 Q 7 U 2 V j d G l v b j E v Q m F 6 Y V p h V X B p d C 9 G a W x s Z W Q g R G 9 3 b j E u e 1 J B W k R K R U w s M j F 9 J n F 1 b 3 Q 7 L C Z x d W 9 0 O 1 N l Y 3 R p b 2 4 x L 0 J h e m F a Y V V w a X Q v R m l s b G V k I E R v d 2 4 x L n t H T E F W Q S w y M n 0 m c X V v d D s s J n F 1 b 3 Q 7 U 2 V j d G l v b j E v Q m F 6 Y V p h V X B p d C 9 G a W x s Z W Q g R G 9 3 b j E u e 0 d M Q V Z O S S B Q U k 9 H U k F N L D I z f S Z x d W 9 0 O y w m c X V v d D t T Z W N 0 a W 9 u M S 9 C Y X p h W m F V c G l 0 L 0 Z p b G x l Z C B E b 3 d u M S 5 7 U F J P R 1 J B T S w y N H 0 m c X V v d D s s J n F 1 b 3 Q 7 U 2 V j d G l v b j E v Q m F 6 Y V p h V X B p d C 9 N Z X J n Z W Q g Q 2 9 s d W 1 u c z E u e 1 B P R F B S T 0 d S Q U 0 g x a B J R l J B I E k g T k F a S V Y s M j V 9 J n F 1 b 3 Q 7 L C Z x d W 9 0 O 1 N l Y 3 R p b 2 4 x L 0 J h e m F a Y V V w a X Q v T W V y Z 2 V k I E N v b H V t b n M u e 0 l a V k 9 S I M W g S U Z S Q S B J I E 5 B W k l W L D I 3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X S w m c X V v d D t S Z W x h d G l v b n N o a X B J b m Z v J n F 1 b 3 Q 7 O l t d f S I g L z 4 8 R W 5 0 c n k g V H l w Z T 0 i R m l s b E N v d W 5 0 I i B W Y W x 1 Z T 0 i b D k z I i A v P j x F b n R y e S B U e X B l P S J B Z G R l Z F R v R G F 0 Y U 1 v Z G V s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z F U M T E 6 N T I 6 M T M u O T A 3 N T g 5 O F o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z L T A 1 L T I z V D E w O j I z O j A x L j A 0 N T Q x M z Z a I i A v P j x F b n R y e S B U e X B l P S J G a W x s Q 2 9 s d W 1 u V H l w Z X M i I F Z h b H V l P S J z Q X d Z R y I g L z 4 8 R W 5 0 c n k g V H l w Z T 0 i R m l s b E N v b H V t b k 5 h b W V z I i B W Y W x 1 Z T 0 i c 1 s m c X V v d D t S Y c S N d W 4 m c X V v d D s s J n F 1 b 3 Q 7 T m F 6 a X Y g c m H E j X V u Y S Z x d W 9 0 O y w m c X V v d D t L b 2 5 0 b y B C c m 9 q I G k g T m F 6 a X Y m c X V v d D t d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d V B J V E t v b l B s Y W 5 a Q U R O S k k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l B s Y W 5 a Q U R O S k k v Q X V 0 b 1 J l b W 9 2 Z W R D b 2 x 1 b W 5 z M S 5 7 U m H E j X V u L D B 9 J n F 1 b 3 Q 7 L C Z x d W 9 0 O 1 N l Y 3 R p b 2 4 x L 0 t v b l B s Y W 5 a Q U R O S k k v Q X V 0 b 1 J l b W 9 2 Z W R D b 2 x 1 b W 5 z M S 5 7 T m F 6 a X Y g c m H E j X V u Y S w x f S Z x d W 9 0 O y w m c X V v d D t T Z W N 0 a W 9 u M S 9 L b 2 5 Q b G F u W k F E T k p J L 0 F 1 d G 9 S Z W 1 v d m V k Q 2 9 s d W 1 u c z E u e 0 t v b n R v I E J y b 2 o g a S B O Y X p p d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L b 2 5 Q b G F u W k F E T k p J L 0 F 1 d G 9 S Z W 1 v d m V k Q 2 9 s d W 1 u c z E u e 1 J h x I 1 1 b i w w f S Z x d W 9 0 O y w m c X V v d D t T Z W N 0 a W 9 u M S 9 L b 2 5 Q b G F u W k F E T k p J L 0 F 1 d G 9 S Z W 1 v d m V k Q 2 9 s d W 1 u c z E u e 0 5 h e m l 2 I H J h x I 1 1 b m E s M X 0 m c X V v d D s s J n F 1 b 3 Q 7 U 2 V j d G l v b j E v S 2 9 u U G x h b l p B R E 5 K S S 9 B d X R v U m V t b 3 Z l Z E N v b H V t b n M x L n t L b 2 5 0 b y B C c m 9 q I G k g T m F 6 a X Y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t v b n R u a V B s Y W 4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n R u a V B s Y W 4 v Q X V 0 b 1 J l b W 9 2 Z W R D b 2 x 1 b W 5 z M S 5 7 S 2 9 u d G 8 g Q n J v a i w w f S Z x d W 9 0 O y w m c X V v d D t T Z W N 0 a W 9 u M S 9 L b 2 5 0 b m l Q b G F u L 0 F 1 d G 9 S Z W 1 v d m V k Q 2 9 s d W 1 u c z E u e 0 t v b n R v I E 5 h e m l 2 L D F 9 J n F 1 b 3 Q 7 L C Z x d W 9 0 O 1 N l Y 3 R p b 2 4 x L 0 t v b n R u a V B s Y W 4 v Q X V 0 b 1 J l b W 9 2 Z W R D b 2 x 1 b W 5 z M S 5 7 S 2 9 u d G 8 g Q n J v a i B p I E 5 h e m l 2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t v b n R u a V B s Y W 4 v Q X V 0 b 1 J l b W 9 2 Z W R D b 2 x 1 b W 5 z M S 5 7 S 2 9 u d G 8 g Q n J v a i w w f S Z x d W 9 0 O y w m c X V v d D t T Z W N 0 a W 9 u M S 9 L b 2 5 0 b m l Q b G F u L 0 F 1 d G 9 S Z W 1 v d m V k Q 2 9 s d W 1 u c z E u e 0 t v b n R v I E 5 h e m l 2 L D F 9 J n F 1 b 3 Q 7 L C Z x d W 9 0 O 1 N l Y 3 R p b 2 4 x L 0 t v b n R u a V B s Y W 4 v Q X V 0 b 1 J l b W 9 2 Z W R D b 2 x 1 b W 5 z M S 5 7 S 2 9 u d G 8 g Q n J v a i B p I E 5 h e m l 2 L D J 9 J n F 1 b 3 Q 7 X S w m c X V v d D t S Z W x h d G l v b n N o a X B J b m Z v J n F 1 b 3 Q 7 O l t d f S I g L z 4 8 R W 5 0 c n k g V H l w Z T 0 i R m l s b G V k Q 2 9 t c G x l d G V S Z X N 1 b H R U b 1 d v c m t z a G V l d C I g V m F s d W U 9 I m w w I i A v P j x F b n R y e S B U e X B l P S J G a W x s Q 2 9 s d W 1 u V H l w Z X M i I F Z h b H V l P S J z Q m d Z Q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T a G V l d C I g V m F s d W U 9 I n N L b 2 5 0 b m l Q b G F u I i A v P j x F b n R y e S B U e X B l P S J S Z W N v d m V y e V R h c m d l d F J v d y I g V m F s d W U 9 I m w x I i A v P j x F b n R y e S B U e X B l P S J S Z X N 1 b H R U e X B l I i B W Y W x 1 Z T 0 i c 1 R h Y m x l I i A v P j x F b n R y e S B U e X B l P S J O Y X Z p Z 2 F 0 a W 9 u U 3 R l c E 5 h b W U i I F Z h b H V l P S J z T m F 2 a W d h Y 2 l q Y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D b 2 x 1 b W 5 O Y W 1 l c y I g V m F s d W U 9 I n N b J n F 1 b 3 Q 7 S 2 9 u d G 8 g Q n J v a i Z x d W 9 0 O y w m c X V v d D t L b 2 5 0 b y B O Y X p p d i Z x d W 9 0 O y w m c X V v d D t L b 2 5 0 b y B C c m 9 q I G k g T m F 6 a X Y m c X V v d D t d I i A v P j x F b n R y e S B U e X B l P S J G a W x s R X J y b 3 J D b 2 R l I i B W Y W x 1 Z T 0 i c 1 V u a 2 5 v d 2 4 i I C 8 + P E V u d H J 5 I F R 5 c G U 9 I k Z p b G x M Y X N 0 V X B k Y X R l Z C I g V m F s d W U 9 I m Q y M D I z L T A 1 L T E 5 V D E y O j E 3 O j E 0 L j A 0 M D U 3 N T Z a I i A v P j w v U 3 R h Y m x l R W 5 0 c m l l c z 4 8 L 0 l 0 Z W 0 + P E l 0 Z W 0 + P E l 0 Z W 1 M b 2 N h d G l v b j 4 8 S X R l b V R 5 c G U + R m 9 y b X V s Y T w v S X R l b V R 5 c G U + P E l 0 Z W 1 Q Y X R o P l N l Y 3 R p b 2 4 x L 0 J h e m F a Y V V w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V G V 4 d C U y M E x l b m d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l B s Y W 5 a Q U R O S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V 4 c G F u Z G V k J T I w S 2 9 u U G x h b l p B R E 5 K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0 Z p b H R y a X J h b m k l M j B y Z W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Q c m 8 l Q z U l Q T F p c m V u b y U y M G p l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V W t s b 2 5 q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3 B v a m V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H J l a W 1 l b m 9 2 Y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E b 2 R h b m 8 l M j B q Z S U y M H B y a W x h Z 2 8 l Q z Q l O T F l b m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S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B y b 2 1 p a m V u a m V u Y S U y M H Z y c 3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X N w d W 5 q Z W 5 v J T I w c H J l b W E l M j B k b 2 x q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l a W 1 l b m 9 2 Y W 5 p J T I w c 3 R 1 c G N p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T a S H L p V l p G s 1 i f u u l C E 7 I A A A A A A g A A A A A A A 2 Y A A M A A A A A Q A A A A P A R F q 5 v r 3 C C L Z 7 T k y k s f d Q A A A A A E g A A A o A A A A B A A A A D Z 9 s H 4 8 W c v w 2 U b 8 L 9 Z S r a 8 U A A A A I h U J n e D p 9 q u A W 5 J Z T f I s F g 3 l S b F F u 7 X y t M 8 6 0 d c 2 U 9 o Y j p W f 6 N N e y i b c H f B j w R 3 m g t 6 x R 6 G C b L T 9 h V f f s L / k H T b S k u 0 E y w k 1 I U 8 l s n 5 B H y m F A A A A B l 6 F D K E Z M S G E K K O b n 3 A Q 0 m A A r w f < / D a t a M a s h u p > 
</file>

<file path=customXml/item6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5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79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 R A Z D J E L < / s t r i n g > < / k e y > < v a l u e > < i n t > 1 6 7 < / i n t > < / v a l u e > < / i t e m > < i t e m > < k e y > < s t r i n g > G L A V A < / s t r i n g > < / k e y > < v a l u e > < i n t > 2 0 9 < / i n t > < / v a l u e > < / i t e m > < i t e m > < k e y > < s t r i n g > G L A V N I   P R O G R A M < / s t r i n g > < / k e y > < v a l u e > < i n t > 2 6 5 < / i n t > < / v a l u e > < / i t e m > < i t e m > < k e y > < s t r i n g > P R O G R A M < / s t r i n g > < / k e y > < v a l u e > < i n t > 2 0 0 < / i n t > < / v a l u e > < / i t e m > < i t e m > < k e y > < s t r i n g > P O D P R O G R A M   `I F R A   I   N A Z I V < / s t r i n g > < / k e y > < v a l u e > < i n t > 2 7 2 < / i n t > < / v a l u e > < / i t e m > < i t e m > < k e y > < s t r i n g > I Z V O R   S I F R A   I   N A Z I V   1 < / s t r i n g > < / k e y > < v a l u e > < i n t > 2 1 8 < / i n t > < / v a l u e > < / i t e m > < i t e m > < k e y > < s t r i n g > I Z V O R   S I F R A   I   N A Z I V   2 < / s t r i n g > < / k e y > < v a l u e > < i n t > 2 1 8 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i t e m > < k e y > < s t r i n g > P R I H O D I   B R O J   I   N A Z I V   1 < / s t r i n g > < / k e y > < v a l u e > < i n t > 2 3 2 < / i n t > < / v a l u e > < / i t e m > < i t e m > < k e y > < s t r i n g > P R I H O D I   B R O J   I   N A Z I V   2 < / s t r i n g > < / k e y > < v a l u e > < i n t > 2 3 2 < / i n t > < / v a l u e > < / i t e m > < i t e m > < k e y > < s t r i n g > P l a n   z a   2 0 2 4 .   E U R < / s t r i n g > < / k e y > < v a l u e > < i n t > 4 3 6 < / i n t > < / v a l u e > < / i t e m > < i t e m > < k e y > < s t r i n g > I z v r ae n j e   0 1 . 0 1 . - 3 0 . 0 6 . 2 0 2 2 . < / s t r i n g > < / k e y > < v a l u e > < i n t > 6 1 4 < / i n t > < / v a l u e > < / i t e m > < i t e m > < k e y > < s t r i n g > I z v r ae n j e   z a   2 0 2 2 .   E U R < / s t r i n g > < / k e y > < v a l u e > < i n t > 3 0 0 < / i n t > < / v a l u e > < / i t e m > < i t e m > < k e y > < s t r i n g > P r o j e k c i j a   z a   2 0 2 5 .   E U R < / s t r i n g > < / k e y > < v a l u e > < i n t > 4 8 0 < / i n t > < / v a l u e > < / i t e m > < i t e m > < k e y > < s t r i n g > P l a n   z a   2 0 2 2 .   E U R < / s t r i n g > < / k e y > < v a l u e > < i n t > 3 9 5 < / i n t > < / v a l u e > < / i t e m > < i t e m > < k e y > < s t r i n g > P r o j e k c i j a   z a   2 0 2 6 .   E U R < / s t r i n g > < / k e y > < v a l u e > < i n t > 4 3 6 < / i n t > < / v a l u e > < / i t e m > < i t e m > < k e y > < s t r i n g > I z v r ae n j e   z a   2 0 2 3 .   E U R < / s t r i n g > < / k e y > < v a l u e > < i n t > 2 4 9 < / i n t > < / v a l u e > < / i t e m > < i t e m > < k e y > < s t r i n g > I Z V O R N I                       P l a n   z a   2 0 2 3 .   E U R < / s t r i n g > < / k e y > < v a l u e > < i n t > 6 2 2 < / i n t > < / v a l u e > < / i t e m > < i t e m > < k e y > < s t r i n g > I Z V O R N I   /   T E K U I                                                       P l a n   z a   2 0 2 3 . < / s t r i n g > < / k e y > < v a l u e > < i n t > 7 6 9 < / i n t > < / v a l u e > < / i t e m > < i t e m > < k e y > < s t r i n g > I z v r ae n j e   0 1 . 0 1 . - 3 0 . 0 6 . 2 0 2 3 . < / s t r i n g > < / k e y > < v a l u e > < i n t > 6 1 4 < / i n t > < / v a l u e > < / i t e m > < i t e m > < k e y > < s t r i n g > I n d e k s < / s t r i n g > < / k e y > < v a l u e > < i n t > 6 7 8 < / i n t > < / v a l u e > < / i t e m > < i t e m > < k e y > < s t r i n g > I n d e k s 2 < / s t r i n g > < / k e y > < v a l u e > < i n t > 7 7 7 < / i n t > < / v a l u e > < / i t e m > < i t e m > < k e y > < s t r i n g > P R I H O D I   B R O J   I   N A Z I V   4 < / s t r i n g > < / k e y > < v a l u e > < i n t > 2 3 2 < / i n t > < / v a l u e > < / i t e m > < i t e m > < k e y > < s t r i n g > P R I H O D I   B R O J   I   N A Z I V   3 < / s t r i n g > < / k e y > < v a l u e > < i n t > 2 3 2 < / i n t > < / v a l u e > < / i t e m > < i t e m > < k e y > < s t r i n g > F u n k c i j s k a     k l a s i f i k a c i j a   1 < / s t r i n g > < / k e y > < v a l u e > < i n t > 2 3 4 < / i n t > < / v a l u e > < / i t e m > < i t e m > < k e y > < s t r i n g > F u n k c i j s k a     k l a s i f i k a c i j a   2 < / s t r i n g > < / k e y > < v a l u e > < i n t > 2 3 4 < / i n t > < / v a l u e > < / i t e m > < / C o l u m n W i d t h s > < C o l u m n D i s p l a y I n d e x > < i t e m > < k e y > < s t r i n g > R A Z D J E L < / s t r i n g > < / k e y > < v a l u e > < i n t > 0 < / i n t > < / v a l u e > < / i t e m > < i t e m > < k e y > < s t r i n g > G L A V A < / s t r i n g > < / k e y > < v a l u e > < i n t > 1 < / i n t > < / v a l u e > < / i t e m > < i t e m > < k e y > < s t r i n g > G L A V N I   P R O G R A M < / s t r i n g > < / k e y > < v a l u e > < i n t > 2 < / i n t > < / v a l u e > < / i t e m > < i t e m > < k e y > < s t r i n g > P R O G R A M < / s t r i n g > < / k e y > < v a l u e > < i n t > 3 < / i n t > < / v a l u e > < / i t e m > < i t e m > < k e y > < s t r i n g > P O D P R O G R A M   `I F R A   I   N A Z I V < / s t r i n g > < / k e y > < v a l u e > < i n t > 4 < / i n t > < / v a l u e > < / i t e m > < i t e m > < k e y > < s t r i n g > I Z V O R   S I F R A   I   N A Z I V   1 < / s t r i n g > < / k e y > < v a l u e > < i n t > 7 < / i n t > < / v a l u e > < / i t e m > < i t e m > < k e y > < s t r i n g > I Z V O R   S I F R A   I   N A Z I V   2 < / s t r i n g > < / k e y > < v a l u e > < i n t > 9 < / i n t > < / v a l u e > < / i t e m > < i t e m > < k e y > < s t r i n g > K o n t o   B r o j   i   N a z i v   1 < / s t r i n g > < / k e y > < v a l u e > < i n t > 1 0 < / i n t > < / v a l u e > < / i t e m > < i t e m > < k e y > < s t r i n g > K o n t o   B r o j   i   N a z i v   2 < / s t r i n g > < / k e y > < v a l u e > < i n t > 1 1 < / i n t > < / v a l u e > < / i t e m > < i t e m > < k e y > < s t r i n g > K o n t o   B r o j   i   N a z i v   3 < / s t r i n g > < / k e y > < v a l u e > < i n t > 1 2 < / i n t > < / v a l u e > < / i t e m > < i t e m > < k e y > < s t r i n g > K o n t o   B r o j   i   N a z i v   4 < / s t r i n g > < / k e y > < v a l u e > < i n t > 1 3 < / i n t > < / v a l u e > < / i t e m > < i t e m > < k e y > < s t r i n g > P R I H O D I   B R O J   I   N A Z I V   1 < / s t r i n g > < / k e y > < v a l u e > < i n t > 1 4 < / i n t > < / v a l u e > < / i t e m > < i t e m > < k e y > < s t r i n g > P R I H O D I   B R O J   I   N A Z I V   2 < / s t r i n g > < / k e y > < v a l u e > < i n t > 1 5 < / i n t > < / v a l u e > < / i t e m > < i t e m > < k e y > < s t r i n g > P l a n   z a   2 0 2 4 .   E U R < / s t r i n g > < / k e y > < v a l u e > < i n t > 1 9 < / i n t > < / v a l u e > < / i t e m > < i t e m > < k e y > < s t r i n g > I z v r ae n j e   0 1 . 0 1 . - 3 0 . 0 6 . 2 0 2 2 . < / s t r i n g > < / k e y > < v a l u e > < i n t > 2 2 < / i n t > < / v a l u e > < / i t e m > < i t e m > < k e y > < s t r i n g > I z v r ae n j e   z a   2 0 2 2 .   E U R < / s t r i n g > < / k e y > < v a l u e > < i n t > 1 8 < / i n t > < / v a l u e > < / i t e m > < i t e m > < k e y > < s t r i n g > P r o j e k c i j a   z a   2 0 2 5 .   E U R < / s t r i n g > < / k e y > < v a l u e > < i n t > 1 6 < / i n t > < / v a l u e > < / i t e m > < i t e m > < k e y > < s t r i n g > P l a n   z a   2 0 2 2 .   E U R < / s t r i n g > < / k e y > < v a l u e > < i n t > 1 7 < / i n t > < / v a l u e > < / i t e m > < i t e m > < k e y > < s t r i n g > P r o j e k c i j a   z a   2 0 2 6 .   E U R < / s t r i n g > < / k e y > < v a l u e > < i n t > 2 0 < / i n t > < / v a l u e > < / i t e m > < i t e m > < k e y > < s t r i n g > I z v r ae n j e   z a   2 0 2 3 .   E U R < / s t r i n g > < / k e y > < v a l u e > < i n t > 8 < / i n t > < / v a l u e > < / i t e m > < i t e m > < k e y > < s t r i n g > I Z V O R N I                       P l a n   z a   2 0 2 3 .   E U R < / s t r i n g > < / k e y > < v a l u e > < i n t > 2 1 < / i n t > < / v a l u e > < / i t e m > < i t e m > < k e y > < s t r i n g > I Z V O R N I   /   T E K U I                                                       P l a n   z a   2 0 2 3 . < / s t r i n g > < / k e y > < v a l u e > < i n t > 2 3 < / i n t > < / v a l u e > < / i t e m > < i t e m > < k e y > < s t r i n g > I z v r ae n j e   0 1 . 0 1 . - 3 0 . 0 6 . 2 0 2 3 . < / s t r i n g > < / k e y > < v a l u e > < i n t > 2 4 < / i n t > < / v a l u e > < / i t e m > < i t e m > < k e y > < s t r i n g > I n d e k s < / s t r i n g > < / k e y > < v a l u e > < i n t > 2 5 < / i n t > < / v a l u e > < / i t e m > < i t e m > < k e y > < s t r i n g > I n d e k s 2 < / s t r i n g > < / k e y > < v a l u e > < i n t > 2 6 < / i n t > < / v a l u e > < / i t e m > < i t e m > < k e y > < s t r i n g > P R I H O D I   B R O J   I   N A Z I V   4 < / s t r i n g > < / k e y > < v a l u e > < i n t > 2 8 < / i n t > < / v a l u e > < / i t e m > < i t e m > < k e y > < s t r i n g > P R I H O D I   B R O J   I   N A Z I V   3 < / s t r i n g > < / k e y > < v a l u e > < i n t > 2 7 < / i n t > < / v a l u e > < / i t e m > < i t e m > < k e y > < s t r i n g > F u n k c i j s k a     k l a s i f i k a c i j a   1 < / s t r i n g > < / k e y > < v a l u e > < i n t > 5 < / i n t > < / v a l u e > < / i t e m > < i t e m > < k e y > < s t r i n g > F u n k c i j s k a     k l a s i f i k a c i j a   2 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 2 0 2 3 - 0 8 - 3 1 T 1 4 : 5 9 : 1 5 . 5 9 3 8 0 6 6 + 0 2 : 0 0 < / L a s t P r o c e s s e d T i m e > < / D a t a M o d e l i n g S a n d b o x . S e r i a l i z e d S a n d b o x E r r o r C a c h e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87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0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8064AB02-45C8-4240-B2E9-D3E805E0FFBA}">
  <ds:schemaRefs/>
</ds:datastoreItem>
</file>

<file path=customXml/itemProps10.xml><?xml version="1.0" encoding="utf-8"?>
<ds:datastoreItem xmlns:ds="http://schemas.openxmlformats.org/officeDocument/2006/customXml" ds:itemID="{1446EC42-1CF0-45E3-B0B0-421DA51C6131}">
  <ds:schemaRefs/>
</ds:datastoreItem>
</file>

<file path=customXml/itemProps11.xml><?xml version="1.0" encoding="utf-8"?>
<ds:datastoreItem xmlns:ds="http://schemas.openxmlformats.org/officeDocument/2006/customXml" ds:itemID="{21E71236-191B-4B08-B75D-4DFA416F32A0}">
  <ds:schemaRefs/>
</ds:datastoreItem>
</file>

<file path=customXml/itemProps12.xml><?xml version="1.0" encoding="utf-8"?>
<ds:datastoreItem xmlns:ds="http://schemas.openxmlformats.org/officeDocument/2006/customXml" ds:itemID="{04D286F2-D706-4E1D-8A15-6E7142AA1E0A}">
  <ds:schemaRefs/>
</ds:datastoreItem>
</file>

<file path=customXml/itemProps13.xml><?xml version="1.0" encoding="utf-8"?>
<ds:datastoreItem xmlns:ds="http://schemas.openxmlformats.org/officeDocument/2006/customXml" ds:itemID="{B1E06184-ADA0-467D-9095-05B1D782A296}">
  <ds:schemaRefs/>
</ds:datastoreItem>
</file>

<file path=customXml/itemProps14.xml><?xml version="1.0" encoding="utf-8"?>
<ds:datastoreItem xmlns:ds="http://schemas.openxmlformats.org/officeDocument/2006/customXml" ds:itemID="{2D76D918-5444-465D-8B96-170E39F315BD}">
  <ds:schemaRefs/>
</ds:datastoreItem>
</file>

<file path=customXml/itemProps15.xml><?xml version="1.0" encoding="utf-8"?>
<ds:datastoreItem xmlns:ds="http://schemas.openxmlformats.org/officeDocument/2006/customXml" ds:itemID="{705CAA6F-9FDC-40F0-AE25-56FB9B08BE30}">
  <ds:schemaRefs/>
</ds:datastoreItem>
</file>

<file path=customXml/itemProps16.xml><?xml version="1.0" encoding="utf-8"?>
<ds:datastoreItem xmlns:ds="http://schemas.openxmlformats.org/officeDocument/2006/customXml" ds:itemID="{5C0739C8-EC79-4B54-A455-3FD2917CA6A8}">
  <ds:schemaRefs/>
</ds:datastoreItem>
</file>

<file path=customXml/itemProps17.xml><?xml version="1.0" encoding="utf-8"?>
<ds:datastoreItem xmlns:ds="http://schemas.openxmlformats.org/officeDocument/2006/customXml" ds:itemID="{86F7953B-EFD8-4CDF-A57F-43C007DEA2FA}">
  <ds:schemaRefs/>
</ds:datastoreItem>
</file>

<file path=customXml/itemProps18.xml><?xml version="1.0" encoding="utf-8"?>
<ds:datastoreItem xmlns:ds="http://schemas.openxmlformats.org/officeDocument/2006/customXml" ds:itemID="{33E56906-ADDE-4137-9A11-DFD627BB159C}">
  <ds:schemaRefs/>
</ds:datastoreItem>
</file>

<file path=customXml/itemProps19.xml><?xml version="1.0" encoding="utf-8"?>
<ds:datastoreItem xmlns:ds="http://schemas.openxmlformats.org/officeDocument/2006/customXml" ds:itemID="{A06251C0-350A-4C30-B1A7-1126EDF18F3B}">
  <ds:schemaRefs/>
</ds:datastoreItem>
</file>

<file path=customXml/itemProps2.xml><?xml version="1.0" encoding="utf-8"?>
<ds:datastoreItem xmlns:ds="http://schemas.openxmlformats.org/officeDocument/2006/customXml" ds:itemID="{2C4CF485-8FE6-45E8-9713-56159808AA07}">
  <ds:schemaRefs/>
</ds:datastoreItem>
</file>

<file path=customXml/itemProps20.xml><?xml version="1.0" encoding="utf-8"?>
<ds:datastoreItem xmlns:ds="http://schemas.openxmlformats.org/officeDocument/2006/customXml" ds:itemID="{956232F6-E6C7-4D5C-9664-25EED25DF157}">
  <ds:schemaRefs/>
</ds:datastoreItem>
</file>

<file path=customXml/itemProps21.xml><?xml version="1.0" encoding="utf-8"?>
<ds:datastoreItem xmlns:ds="http://schemas.openxmlformats.org/officeDocument/2006/customXml" ds:itemID="{4435B674-8878-405D-9068-DCCC1287B50C}">
  <ds:schemaRefs/>
</ds:datastoreItem>
</file>

<file path=customXml/itemProps22.xml><?xml version="1.0" encoding="utf-8"?>
<ds:datastoreItem xmlns:ds="http://schemas.openxmlformats.org/officeDocument/2006/customXml" ds:itemID="{07EEAC4E-421A-4156-8790-2DA49B7261B9}">
  <ds:schemaRefs/>
</ds:datastoreItem>
</file>

<file path=customXml/itemProps23.xml><?xml version="1.0" encoding="utf-8"?>
<ds:datastoreItem xmlns:ds="http://schemas.openxmlformats.org/officeDocument/2006/customXml" ds:itemID="{FCB0BF0D-94A8-49A5-A8C4-D9AA6B1E76AC}">
  <ds:schemaRefs/>
</ds:datastoreItem>
</file>

<file path=customXml/itemProps24.xml><?xml version="1.0" encoding="utf-8"?>
<ds:datastoreItem xmlns:ds="http://schemas.openxmlformats.org/officeDocument/2006/customXml" ds:itemID="{203D88F8-8344-4ECA-8700-1E57C6B7CF72}">
  <ds:schemaRefs/>
</ds:datastoreItem>
</file>

<file path=customXml/itemProps25.xml><?xml version="1.0" encoding="utf-8"?>
<ds:datastoreItem xmlns:ds="http://schemas.openxmlformats.org/officeDocument/2006/customXml" ds:itemID="{D7E82463-93BD-4376-9FC2-11A02794AF05}">
  <ds:schemaRefs/>
</ds:datastoreItem>
</file>

<file path=customXml/itemProps26.xml><?xml version="1.0" encoding="utf-8"?>
<ds:datastoreItem xmlns:ds="http://schemas.openxmlformats.org/officeDocument/2006/customXml" ds:itemID="{D88DBAE5-F9BE-43A9-A08E-C6E98715E3BE}">
  <ds:schemaRefs/>
</ds:datastoreItem>
</file>

<file path=customXml/itemProps27.xml><?xml version="1.0" encoding="utf-8"?>
<ds:datastoreItem xmlns:ds="http://schemas.openxmlformats.org/officeDocument/2006/customXml" ds:itemID="{EE875AD5-6ACF-48F5-AB0B-9E780B30A035}">
  <ds:schemaRefs/>
</ds:datastoreItem>
</file>

<file path=customXml/itemProps28.xml><?xml version="1.0" encoding="utf-8"?>
<ds:datastoreItem xmlns:ds="http://schemas.openxmlformats.org/officeDocument/2006/customXml" ds:itemID="{10115476-C373-4002-B47A-AEBC363E8041}">
  <ds:schemaRefs/>
</ds:datastoreItem>
</file>

<file path=customXml/itemProps29.xml><?xml version="1.0" encoding="utf-8"?>
<ds:datastoreItem xmlns:ds="http://schemas.openxmlformats.org/officeDocument/2006/customXml" ds:itemID="{856443ED-5F28-410D-BF7A-37A3AD22198D}">
  <ds:schemaRefs/>
</ds:datastoreItem>
</file>

<file path=customXml/itemProps3.xml><?xml version="1.0" encoding="utf-8"?>
<ds:datastoreItem xmlns:ds="http://schemas.openxmlformats.org/officeDocument/2006/customXml" ds:itemID="{E0789BF2-DC58-4DE2-A655-F68A5687341F}">
  <ds:schemaRefs/>
</ds:datastoreItem>
</file>

<file path=customXml/itemProps30.xml><?xml version="1.0" encoding="utf-8"?>
<ds:datastoreItem xmlns:ds="http://schemas.openxmlformats.org/officeDocument/2006/customXml" ds:itemID="{615C8DA2-8139-462F-BC8F-D3049EFED6E3}">
  <ds:schemaRefs/>
</ds:datastoreItem>
</file>

<file path=customXml/itemProps31.xml><?xml version="1.0" encoding="utf-8"?>
<ds:datastoreItem xmlns:ds="http://schemas.openxmlformats.org/officeDocument/2006/customXml" ds:itemID="{F814D5ED-DDD6-451F-9D1B-EF2323C905D7}">
  <ds:schemaRefs/>
</ds:datastoreItem>
</file>

<file path=customXml/itemProps32.xml><?xml version="1.0" encoding="utf-8"?>
<ds:datastoreItem xmlns:ds="http://schemas.openxmlformats.org/officeDocument/2006/customXml" ds:itemID="{D9431CEC-DBF8-4BAB-8C83-E56C4DF122B0}">
  <ds:schemaRefs/>
</ds:datastoreItem>
</file>

<file path=customXml/itemProps33.xml><?xml version="1.0" encoding="utf-8"?>
<ds:datastoreItem xmlns:ds="http://schemas.openxmlformats.org/officeDocument/2006/customXml" ds:itemID="{3F83E0AA-EA43-405C-9D51-807E86CF8AA3}">
  <ds:schemaRefs/>
</ds:datastoreItem>
</file>

<file path=customXml/itemProps34.xml><?xml version="1.0" encoding="utf-8"?>
<ds:datastoreItem xmlns:ds="http://schemas.openxmlformats.org/officeDocument/2006/customXml" ds:itemID="{EBD425E4-AED8-4359-9697-249056D98F4E}">
  <ds:schemaRefs/>
</ds:datastoreItem>
</file>

<file path=customXml/itemProps35.xml><?xml version="1.0" encoding="utf-8"?>
<ds:datastoreItem xmlns:ds="http://schemas.openxmlformats.org/officeDocument/2006/customXml" ds:itemID="{AD0E0CEC-3920-4E64-9A12-A6EC10C1F847}">
  <ds:schemaRefs/>
</ds:datastoreItem>
</file>

<file path=customXml/itemProps36.xml><?xml version="1.0" encoding="utf-8"?>
<ds:datastoreItem xmlns:ds="http://schemas.openxmlformats.org/officeDocument/2006/customXml" ds:itemID="{FEA54DD5-0A78-431B-A88C-938457C8DAEC}">
  <ds:schemaRefs/>
</ds:datastoreItem>
</file>

<file path=customXml/itemProps37.xml><?xml version="1.0" encoding="utf-8"?>
<ds:datastoreItem xmlns:ds="http://schemas.openxmlformats.org/officeDocument/2006/customXml" ds:itemID="{71C1C258-5FC7-461A-B888-BA12A737FD69}">
  <ds:schemaRefs/>
</ds:datastoreItem>
</file>

<file path=customXml/itemProps38.xml><?xml version="1.0" encoding="utf-8"?>
<ds:datastoreItem xmlns:ds="http://schemas.openxmlformats.org/officeDocument/2006/customXml" ds:itemID="{098ABCA9-3B41-417C-9ADE-376DB33B3F4C}">
  <ds:schemaRefs/>
</ds:datastoreItem>
</file>

<file path=customXml/itemProps39.xml><?xml version="1.0" encoding="utf-8"?>
<ds:datastoreItem xmlns:ds="http://schemas.openxmlformats.org/officeDocument/2006/customXml" ds:itemID="{A06624C7-D52B-4769-96C2-5C3804CB1049}">
  <ds:schemaRefs/>
</ds:datastoreItem>
</file>

<file path=customXml/itemProps4.xml><?xml version="1.0" encoding="utf-8"?>
<ds:datastoreItem xmlns:ds="http://schemas.openxmlformats.org/officeDocument/2006/customXml" ds:itemID="{5A7589F0-6FE2-4A78-A86A-97C84A9F98DE}">
  <ds:schemaRefs/>
</ds:datastoreItem>
</file>

<file path=customXml/itemProps40.xml><?xml version="1.0" encoding="utf-8"?>
<ds:datastoreItem xmlns:ds="http://schemas.openxmlformats.org/officeDocument/2006/customXml" ds:itemID="{3A7D1AE6-89EE-4E05-91B7-543E0C6C36E6}">
  <ds:schemaRefs/>
</ds:datastoreItem>
</file>

<file path=customXml/itemProps41.xml><?xml version="1.0" encoding="utf-8"?>
<ds:datastoreItem xmlns:ds="http://schemas.openxmlformats.org/officeDocument/2006/customXml" ds:itemID="{1F573017-447B-486B-862A-02F1D3E2A566}">
  <ds:schemaRefs/>
</ds:datastoreItem>
</file>

<file path=customXml/itemProps42.xml><?xml version="1.0" encoding="utf-8"?>
<ds:datastoreItem xmlns:ds="http://schemas.openxmlformats.org/officeDocument/2006/customXml" ds:itemID="{B6BCD2AD-014F-4D16-9421-D14C6833C166}">
  <ds:schemaRefs/>
</ds:datastoreItem>
</file>

<file path=customXml/itemProps43.xml><?xml version="1.0" encoding="utf-8"?>
<ds:datastoreItem xmlns:ds="http://schemas.openxmlformats.org/officeDocument/2006/customXml" ds:itemID="{0F069D61-FF17-4BD0-9707-0D8979FF6C7F}">
  <ds:schemaRefs/>
</ds:datastoreItem>
</file>

<file path=customXml/itemProps44.xml><?xml version="1.0" encoding="utf-8"?>
<ds:datastoreItem xmlns:ds="http://schemas.openxmlformats.org/officeDocument/2006/customXml" ds:itemID="{24EE5608-7C68-4964-985C-8D814486BFEB}">
  <ds:schemaRefs/>
</ds:datastoreItem>
</file>

<file path=customXml/itemProps45.xml><?xml version="1.0" encoding="utf-8"?>
<ds:datastoreItem xmlns:ds="http://schemas.openxmlformats.org/officeDocument/2006/customXml" ds:itemID="{4AEB6D7D-E024-43CD-B28D-6A4DAF4BEE71}">
  <ds:schemaRefs/>
</ds:datastoreItem>
</file>

<file path=customXml/itemProps46.xml><?xml version="1.0" encoding="utf-8"?>
<ds:datastoreItem xmlns:ds="http://schemas.openxmlformats.org/officeDocument/2006/customXml" ds:itemID="{498797DB-AA78-41C0-A7D9-15ADA014E040}">
  <ds:schemaRefs/>
</ds:datastoreItem>
</file>

<file path=customXml/itemProps47.xml><?xml version="1.0" encoding="utf-8"?>
<ds:datastoreItem xmlns:ds="http://schemas.openxmlformats.org/officeDocument/2006/customXml" ds:itemID="{B3166C41-9A66-441C-933E-14BF4C82A9D7}">
  <ds:schemaRefs/>
</ds:datastoreItem>
</file>

<file path=customXml/itemProps48.xml><?xml version="1.0" encoding="utf-8"?>
<ds:datastoreItem xmlns:ds="http://schemas.openxmlformats.org/officeDocument/2006/customXml" ds:itemID="{B4840957-7C52-4236-880E-16941788A0A2}">
  <ds:schemaRefs/>
</ds:datastoreItem>
</file>

<file path=customXml/itemProps49.xml><?xml version="1.0" encoding="utf-8"?>
<ds:datastoreItem xmlns:ds="http://schemas.openxmlformats.org/officeDocument/2006/customXml" ds:itemID="{507C6CF1-3FA2-429E-A1FA-D04AF4661AFF}">
  <ds:schemaRefs/>
</ds:datastoreItem>
</file>

<file path=customXml/itemProps5.xml><?xml version="1.0" encoding="utf-8"?>
<ds:datastoreItem xmlns:ds="http://schemas.openxmlformats.org/officeDocument/2006/customXml" ds:itemID="{8FA49F5D-6F43-4E12-8E77-F4444B421CB7}">
  <ds:schemaRefs/>
</ds:datastoreItem>
</file>

<file path=customXml/itemProps50.xml><?xml version="1.0" encoding="utf-8"?>
<ds:datastoreItem xmlns:ds="http://schemas.openxmlformats.org/officeDocument/2006/customXml" ds:itemID="{D27031D8-5C70-4C39-BFE4-092766ADE8EE}">
  <ds:schemaRefs/>
</ds:datastoreItem>
</file>

<file path=customXml/itemProps51.xml><?xml version="1.0" encoding="utf-8"?>
<ds:datastoreItem xmlns:ds="http://schemas.openxmlformats.org/officeDocument/2006/customXml" ds:itemID="{1BC95E89-8832-4B47-A59B-158C5D1ED5BD}">
  <ds:schemaRefs/>
</ds:datastoreItem>
</file>

<file path=customXml/itemProps52.xml><?xml version="1.0" encoding="utf-8"?>
<ds:datastoreItem xmlns:ds="http://schemas.openxmlformats.org/officeDocument/2006/customXml" ds:itemID="{D08BE4C5-0F38-4927-886F-F31BA63CF64A}">
  <ds:schemaRefs/>
</ds:datastoreItem>
</file>

<file path=customXml/itemProps53.xml><?xml version="1.0" encoding="utf-8"?>
<ds:datastoreItem xmlns:ds="http://schemas.openxmlformats.org/officeDocument/2006/customXml" ds:itemID="{C8B0A3CB-C7CC-4FC6-B16D-3079C990612C}">
  <ds:schemaRefs/>
</ds:datastoreItem>
</file>

<file path=customXml/itemProps54.xml><?xml version="1.0" encoding="utf-8"?>
<ds:datastoreItem xmlns:ds="http://schemas.openxmlformats.org/officeDocument/2006/customXml" ds:itemID="{2A4DAE70-F18D-4498-B564-D34F0BD50E74}">
  <ds:schemaRefs/>
</ds:datastoreItem>
</file>

<file path=customXml/itemProps55.xml><?xml version="1.0" encoding="utf-8"?>
<ds:datastoreItem xmlns:ds="http://schemas.openxmlformats.org/officeDocument/2006/customXml" ds:itemID="{7387FF4C-1853-42C6-9106-4E364BAEEF46}">
  <ds:schemaRefs/>
</ds:datastoreItem>
</file>

<file path=customXml/itemProps56.xml><?xml version="1.0" encoding="utf-8"?>
<ds:datastoreItem xmlns:ds="http://schemas.openxmlformats.org/officeDocument/2006/customXml" ds:itemID="{AD104139-ACF6-4B98-8C55-C183048C0FDD}">
  <ds:schemaRefs/>
</ds:datastoreItem>
</file>

<file path=customXml/itemProps57.xml><?xml version="1.0" encoding="utf-8"?>
<ds:datastoreItem xmlns:ds="http://schemas.openxmlformats.org/officeDocument/2006/customXml" ds:itemID="{6E2BEEE8-D3EF-4327-BEE9-F5254A302F16}">
  <ds:schemaRefs/>
</ds:datastoreItem>
</file>

<file path=customXml/itemProps58.xml><?xml version="1.0" encoding="utf-8"?>
<ds:datastoreItem xmlns:ds="http://schemas.openxmlformats.org/officeDocument/2006/customXml" ds:itemID="{00841F52-F290-41EB-900D-D316FDFAD367}">
  <ds:schemaRefs/>
</ds:datastoreItem>
</file>

<file path=customXml/itemProps59.xml><?xml version="1.0" encoding="utf-8"?>
<ds:datastoreItem xmlns:ds="http://schemas.openxmlformats.org/officeDocument/2006/customXml" ds:itemID="{C11F7245-CF66-42B6-88BF-45E18CC6560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9A8F3772-F0FF-4D49-8E86-B926265CBAD9}">
  <ds:schemaRefs/>
</ds:datastoreItem>
</file>

<file path=customXml/itemProps60.xml><?xml version="1.0" encoding="utf-8"?>
<ds:datastoreItem xmlns:ds="http://schemas.openxmlformats.org/officeDocument/2006/customXml" ds:itemID="{2A4ECDF4-6FA7-45B8-9598-693DC024CBF7}">
  <ds:schemaRefs/>
</ds:datastoreItem>
</file>

<file path=customXml/itemProps61.xml><?xml version="1.0" encoding="utf-8"?>
<ds:datastoreItem xmlns:ds="http://schemas.openxmlformats.org/officeDocument/2006/customXml" ds:itemID="{51257E2A-DC75-4B8B-8842-1BA9DFA32197}">
  <ds:schemaRefs/>
</ds:datastoreItem>
</file>

<file path=customXml/itemProps62.xml><?xml version="1.0" encoding="utf-8"?>
<ds:datastoreItem xmlns:ds="http://schemas.openxmlformats.org/officeDocument/2006/customXml" ds:itemID="{1DF5B943-DD4E-4646-BC98-52DB5595A16B}">
  <ds:schemaRefs/>
</ds:datastoreItem>
</file>

<file path=customXml/itemProps63.xml><?xml version="1.0" encoding="utf-8"?>
<ds:datastoreItem xmlns:ds="http://schemas.openxmlformats.org/officeDocument/2006/customXml" ds:itemID="{C77D6CE1-F47A-4AB8-96D9-FD7F9D9C34C5}">
  <ds:schemaRefs/>
</ds:datastoreItem>
</file>

<file path=customXml/itemProps64.xml><?xml version="1.0" encoding="utf-8"?>
<ds:datastoreItem xmlns:ds="http://schemas.openxmlformats.org/officeDocument/2006/customXml" ds:itemID="{D40772FE-91EF-440F-8956-2986550D278F}">
  <ds:schemaRefs/>
</ds:datastoreItem>
</file>

<file path=customXml/itemProps65.xml><?xml version="1.0" encoding="utf-8"?>
<ds:datastoreItem xmlns:ds="http://schemas.openxmlformats.org/officeDocument/2006/customXml" ds:itemID="{3248A5F6-4AD5-4319-B57C-CCFB389D9F31}">
  <ds:schemaRefs/>
</ds:datastoreItem>
</file>

<file path=customXml/itemProps66.xml><?xml version="1.0" encoding="utf-8"?>
<ds:datastoreItem xmlns:ds="http://schemas.openxmlformats.org/officeDocument/2006/customXml" ds:itemID="{21E3D564-6F16-4DEB-9029-BA4E1D5263FF}">
  <ds:schemaRefs/>
</ds:datastoreItem>
</file>

<file path=customXml/itemProps67.xml><?xml version="1.0" encoding="utf-8"?>
<ds:datastoreItem xmlns:ds="http://schemas.openxmlformats.org/officeDocument/2006/customXml" ds:itemID="{F98DA07B-D8C8-4BB7-AB3B-25321B270EB1}">
  <ds:schemaRefs/>
</ds:datastoreItem>
</file>

<file path=customXml/itemProps68.xml><?xml version="1.0" encoding="utf-8"?>
<ds:datastoreItem xmlns:ds="http://schemas.openxmlformats.org/officeDocument/2006/customXml" ds:itemID="{F73272A2-E477-4569-B481-0AD0792A3BEF}">
  <ds:schemaRefs/>
</ds:datastoreItem>
</file>

<file path=customXml/itemProps69.xml><?xml version="1.0" encoding="utf-8"?>
<ds:datastoreItem xmlns:ds="http://schemas.openxmlformats.org/officeDocument/2006/customXml" ds:itemID="{EAEFAE20-9228-4E1D-9384-5BCB4DACB345}">
  <ds:schemaRefs/>
</ds:datastoreItem>
</file>

<file path=customXml/itemProps7.xml><?xml version="1.0" encoding="utf-8"?>
<ds:datastoreItem xmlns:ds="http://schemas.openxmlformats.org/officeDocument/2006/customXml" ds:itemID="{DED11A3D-3A81-4F2F-BEEB-C1A2947FEEC2}">
  <ds:schemaRefs/>
</ds:datastoreItem>
</file>

<file path=customXml/itemProps70.xml><?xml version="1.0" encoding="utf-8"?>
<ds:datastoreItem xmlns:ds="http://schemas.openxmlformats.org/officeDocument/2006/customXml" ds:itemID="{AD0D4BAC-EA98-456A-91CD-DC0491D7EE1A}">
  <ds:schemaRefs/>
</ds:datastoreItem>
</file>

<file path=customXml/itemProps71.xml><?xml version="1.0" encoding="utf-8"?>
<ds:datastoreItem xmlns:ds="http://schemas.openxmlformats.org/officeDocument/2006/customXml" ds:itemID="{5875D518-456E-4FCF-A825-22F8BF9F7C90}">
  <ds:schemaRefs/>
</ds:datastoreItem>
</file>

<file path=customXml/itemProps72.xml><?xml version="1.0" encoding="utf-8"?>
<ds:datastoreItem xmlns:ds="http://schemas.openxmlformats.org/officeDocument/2006/customXml" ds:itemID="{10CEF4D1-7B29-4AA1-A8C9-202DFE3D2197}">
  <ds:schemaRefs/>
</ds:datastoreItem>
</file>

<file path=customXml/itemProps73.xml><?xml version="1.0" encoding="utf-8"?>
<ds:datastoreItem xmlns:ds="http://schemas.openxmlformats.org/officeDocument/2006/customXml" ds:itemID="{0B7B6C50-AE02-4DB1-A695-98B77126C4D0}">
  <ds:schemaRefs/>
</ds:datastoreItem>
</file>

<file path=customXml/itemProps74.xml><?xml version="1.0" encoding="utf-8"?>
<ds:datastoreItem xmlns:ds="http://schemas.openxmlformats.org/officeDocument/2006/customXml" ds:itemID="{0E295E75-7F68-46D7-AC5D-61D987805EBA}">
  <ds:schemaRefs/>
</ds:datastoreItem>
</file>

<file path=customXml/itemProps75.xml><?xml version="1.0" encoding="utf-8"?>
<ds:datastoreItem xmlns:ds="http://schemas.openxmlformats.org/officeDocument/2006/customXml" ds:itemID="{8B31E970-DAB2-4FBA-9151-240F96A203DB}">
  <ds:schemaRefs/>
</ds:datastoreItem>
</file>

<file path=customXml/itemProps76.xml><?xml version="1.0" encoding="utf-8"?>
<ds:datastoreItem xmlns:ds="http://schemas.openxmlformats.org/officeDocument/2006/customXml" ds:itemID="{FB66B09F-0CC2-4D6B-907B-7FD8D2408521}">
  <ds:schemaRefs/>
</ds:datastoreItem>
</file>

<file path=customXml/itemProps77.xml><?xml version="1.0" encoding="utf-8"?>
<ds:datastoreItem xmlns:ds="http://schemas.openxmlformats.org/officeDocument/2006/customXml" ds:itemID="{065B8F5A-9411-493F-BF01-8A5C0152A3CF}">
  <ds:schemaRefs/>
</ds:datastoreItem>
</file>

<file path=customXml/itemProps78.xml><?xml version="1.0" encoding="utf-8"?>
<ds:datastoreItem xmlns:ds="http://schemas.openxmlformats.org/officeDocument/2006/customXml" ds:itemID="{DF3BC310-560F-4729-BE2F-7B1D72F11E91}">
  <ds:schemaRefs/>
</ds:datastoreItem>
</file>

<file path=customXml/itemProps79.xml><?xml version="1.0" encoding="utf-8"?>
<ds:datastoreItem xmlns:ds="http://schemas.openxmlformats.org/officeDocument/2006/customXml" ds:itemID="{98570D62-464D-4E92-ABF5-E06096D65A94}">
  <ds:schemaRefs/>
</ds:datastoreItem>
</file>

<file path=customXml/itemProps8.xml><?xml version="1.0" encoding="utf-8"?>
<ds:datastoreItem xmlns:ds="http://schemas.openxmlformats.org/officeDocument/2006/customXml" ds:itemID="{21245A6F-D4AE-4E7F-831F-12A2E53FE944}">
  <ds:schemaRefs/>
</ds:datastoreItem>
</file>

<file path=customXml/itemProps80.xml><?xml version="1.0" encoding="utf-8"?>
<ds:datastoreItem xmlns:ds="http://schemas.openxmlformats.org/officeDocument/2006/customXml" ds:itemID="{D643477D-B679-4392-9228-1766F3D121F7}">
  <ds:schemaRefs/>
</ds:datastoreItem>
</file>

<file path=customXml/itemProps81.xml><?xml version="1.0" encoding="utf-8"?>
<ds:datastoreItem xmlns:ds="http://schemas.openxmlformats.org/officeDocument/2006/customXml" ds:itemID="{95E77C4C-9FE7-46B5-8E7D-8E020EC4011A}">
  <ds:schemaRefs/>
</ds:datastoreItem>
</file>

<file path=customXml/itemProps82.xml><?xml version="1.0" encoding="utf-8"?>
<ds:datastoreItem xmlns:ds="http://schemas.openxmlformats.org/officeDocument/2006/customXml" ds:itemID="{6D9659EC-EE87-4B1C-9620-06F9164CA050}">
  <ds:schemaRefs/>
</ds:datastoreItem>
</file>

<file path=customXml/itemProps83.xml><?xml version="1.0" encoding="utf-8"?>
<ds:datastoreItem xmlns:ds="http://schemas.openxmlformats.org/officeDocument/2006/customXml" ds:itemID="{0697B8C9-0FDD-4877-BBCA-C13B822DFB29}">
  <ds:schemaRefs/>
</ds:datastoreItem>
</file>

<file path=customXml/itemProps84.xml><?xml version="1.0" encoding="utf-8"?>
<ds:datastoreItem xmlns:ds="http://schemas.openxmlformats.org/officeDocument/2006/customXml" ds:itemID="{65B8079C-8F53-4626-A23A-F5F2D2778508}">
  <ds:schemaRefs/>
</ds:datastoreItem>
</file>

<file path=customXml/itemProps85.xml><?xml version="1.0" encoding="utf-8"?>
<ds:datastoreItem xmlns:ds="http://schemas.openxmlformats.org/officeDocument/2006/customXml" ds:itemID="{BC65FCF4-28B9-48D2-9B24-CE615281C5F2}">
  <ds:schemaRefs/>
</ds:datastoreItem>
</file>

<file path=customXml/itemProps86.xml><?xml version="1.0" encoding="utf-8"?>
<ds:datastoreItem xmlns:ds="http://schemas.openxmlformats.org/officeDocument/2006/customXml" ds:itemID="{AE162852-9793-49F3-82CC-85279E0F6698}">
  <ds:schemaRefs/>
</ds:datastoreItem>
</file>

<file path=customXml/itemProps87.xml><?xml version="1.0" encoding="utf-8"?>
<ds:datastoreItem xmlns:ds="http://schemas.openxmlformats.org/officeDocument/2006/customXml" ds:itemID="{9C206E86-9CD8-4468-9971-01F8EA5835E8}">
  <ds:schemaRefs/>
</ds:datastoreItem>
</file>

<file path=customXml/itemProps88.xml><?xml version="1.0" encoding="utf-8"?>
<ds:datastoreItem xmlns:ds="http://schemas.openxmlformats.org/officeDocument/2006/customXml" ds:itemID="{70607FA7-9337-4B14-9E69-B8E068D9B034}">
  <ds:schemaRefs/>
</ds:datastoreItem>
</file>

<file path=customXml/itemProps89.xml><?xml version="1.0" encoding="utf-8"?>
<ds:datastoreItem xmlns:ds="http://schemas.openxmlformats.org/officeDocument/2006/customXml" ds:itemID="{C3AA9DFA-BCD6-4AE0-BC3E-B9CD36E732DA}">
  <ds:schemaRefs/>
</ds:datastoreItem>
</file>

<file path=customXml/itemProps9.xml><?xml version="1.0" encoding="utf-8"?>
<ds:datastoreItem xmlns:ds="http://schemas.openxmlformats.org/officeDocument/2006/customXml" ds:itemID="{FFC3AEE4-927B-4B65-8166-CC0ADB74B81B}">
  <ds:schemaRefs/>
</ds:datastoreItem>
</file>

<file path=customXml/itemProps90.xml><?xml version="1.0" encoding="utf-8"?>
<ds:datastoreItem xmlns:ds="http://schemas.openxmlformats.org/officeDocument/2006/customXml" ds:itemID="{8E4994BB-833B-46D8-9BD0-8CE114B53DE6}">
  <ds:schemaRefs/>
</ds:datastoreItem>
</file>

<file path=customXml/itemProps91.xml><?xml version="1.0" encoding="utf-8"?>
<ds:datastoreItem xmlns:ds="http://schemas.openxmlformats.org/officeDocument/2006/customXml" ds:itemID="{1A7AB2FD-8093-46AB-B2F4-ED0D0C1FFE01}">
  <ds:schemaRefs/>
</ds:datastoreItem>
</file>

<file path=customXml/itemProps92.xml><?xml version="1.0" encoding="utf-8"?>
<ds:datastoreItem xmlns:ds="http://schemas.openxmlformats.org/officeDocument/2006/customXml" ds:itemID="{5A3CE31C-DCDB-4976-83FE-78D3A2B31F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3</vt:i4>
      </vt:variant>
    </vt:vector>
  </HeadingPairs>
  <TitlesOfParts>
    <vt:vector size="15" baseType="lpstr">
      <vt:lpstr>SAŽETAK</vt:lpstr>
      <vt:lpstr>1.2.1. Prihodi i Rashodi po EK</vt:lpstr>
      <vt:lpstr>1.2.2. Prihodi i Rashodi po Izv</vt:lpstr>
      <vt:lpstr>1.2.3. Rashodi prema funk. kl.</vt:lpstr>
      <vt:lpstr>1.3.1. Račun fin. prema EK</vt:lpstr>
      <vt:lpstr>1.3.2. Račun fin. prema Izv</vt:lpstr>
      <vt:lpstr>II. POSEBNI DIO</vt:lpstr>
      <vt:lpstr>II. POSEBNI DIO Izvor Zasebno</vt:lpstr>
      <vt:lpstr>II. POSEBNI DIO NovPrav eSavj.</vt:lpstr>
      <vt:lpstr>BAZAZAUPIT</vt:lpstr>
      <vt:lpstr>STILOVI</vt:lpstr>
      <vt:lpstr>UpitZKontniPlan</vt:lpstr>
      <vt:lpstr>BAZAZAUPIT!Ispis_naslova</vt:lpstr>
      <vt:lpstr>'1.2.3. Rashodi prema funk. kl.'!Podrucje_ispisa</vt:lpstr>
      <vt:lpstr>BAZAZAUPIT!Podrucje_ispisa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Josipa Maraković</cp:lastModifiedBy>
  <cp:lastPrinted>2023-09-01T11:51:39Z</cp:lastPrinted>
  <dcterms:created xsi:type="dcterms:W3CDTF">2016-11-30T09:04:07Z</dcterms:created>
  <dcterms:modified xsi:type="dcterms:W3CDTF">2023-09-05T13:25:24Z</dcterms:modified>
</cp:coreProperties>
</file>